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ゴルフ場利用税\★県ホームページ\「ゴルフ場利用税について」のページ\R3.7修正（H元部長通知改正によるもの）\"/>
    </mc:Choice>
  </mc:AlternateContent>
  <xr:revisionPtr revIDLastSave="0" documentId="13_ncr:1_{1EF826FE-2A06-4347-85BE-7A6316028820}" xr6:coauthVersionLast="47" xr6:coauthVersionMax="47" xr10:uidLastSave="{00000000-0000-0000-0000-000000000000}"/>
  <bookViews>
    <workbookView xWindow="-108" yWindow="-108" windowWidth="23256" windowHeight="12576" xr2:uid="{19840DA4-C8F0-4FF1-BD7E-C66825901F32}"/>
  </bookViews>
  <sheets>
    <sheet name="届出書" sheetId="1" r:id="rId1"/>
    <sheet name="記入例" sheetId="2" r:id="rId2"/>
  </sheets>
  <definedNames>
    <definedName name="_xlnm.Print_Area" localSheetId="1">記入例!$A$1:$Y$35</definedName>
    <definedName name="_xlnm.Print_Area" localSheetId="0">届出書!$A$1:$Y$35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1" i="1" l="1"/>
  <c r="AA9" i="1" l="1"/>
  <c r="AG14" i="1" l="1"/>
  <c r="B12" i="1"/>
  <c r="B13" i="1"/>
  <c r="V28" i="2"/>
  <c r="R28" i="2"/>
  <c r="N28" i="2"/>
  <c r="J28" i="2"/>
  <c r="J30" i="2" s="1"/>
  <c r="V23" i="2"/>
  <c r="V30" i="2" s="1"/>
  <c r="R23" i="2"/>
  <c r="R30" i="2" s="1"/>
  <c r="N23" i="2"/>
  <c r="N30" i="2" s="1"/>
  <c r="J23" i="2"/>
  <c r="S22" i="2"/>
  <c r="V21" i="2"/>
  <c r="R21" i="2"/>
  <c r="N21" i="2"/>
  <c r="N29" i="2" s="1"/>
  <c r="J21" i="2"/>
  <c r="J29" i="2" s="1"/>
  <c r="BC20" i="1"/>
  <c r="N23" i="1"/>
  <c r="R23" i="1"/>
  <c r="V23" i="1"/>
  <c r="N21" i="1"/>
  <c r="R21" i="1"/>
  <c r="V21" i="1"/>
  <c r="J23" i="1"/>
  <c r="J21" i="1"/>
  <c r="N28" i="1"/>
  <c r="R28" i="1"/>
  <c r="V28" i="1"/>
  <c r="J28" i="1"/>
  <c r="V30" i="1" l="1"/>
  <c r="V29" i="1"/>
  <c r="R30" i="1"/>
  <c r="R29" i="1"/>
  <c r="N29" i="1"/>
  <c r="W24" i="1"/>
  <c r="N30" i="1"/>
  <c r="W22" i="1"/>
  <c r="BC19" i="1"/>
  <c r="BC21" i="1" s="1"/>
  <c r="BC23" i="1" s="1"/>
  <c r="J30" i="1"/>
  <c r="S24" i="1"/>
  <c r="J29" i="1"/>
  <c r="S22" i="1"/>
  <c r="W22" i="2"/>
  <c r="S24" i="2"/>
  <c r="R29" i="2"/>
  <c r="W24" i="2"/>
  <c r="V29" i="2"/>
  <c r="AA8" i="1"/>
  <c r="AA7" i="1"/>
  <c r="AA6" i="1"/>
  <c r="BC22" i="1" l="1"/>
  <c r="BE22" i="1" s="1"/>
  <c r="BB21" i="1" l="1"/>
  <c r="G31" i="1" s="1"/>
  <c r="J31" i="1" s="1"/>
  <c r="R31" i="1" l="1"/>
  <c r="R32" i="1" s="1"/>
  <c r="J32" i="1"/>
  <c r="N31" i="1"/>
  <c r="V31" i="1" s="1"/>
  <c r="V32" i="1" s="1"/>
  <c r="J33" i="1"/>
  <c r="R33" i="1" l="1"/>
  <c r="N33" i="1"/>
  <c r="V33" i="1"/>
  <c r="N32" i="1"/>
</calcChain>
</file>

<file path=xl/sharedStrings.xml><?xml version="1.0" encoding="utf-8"?>
<sst xmlns="http://schemas.openxmlformats.org/spreadsheetml/2006/main" count="182" uniqueCount="71">
  <si>
    <t>ゴルフ場利用税の特例税率適用届</t>
    <phoneticPr fontId="1"/>
  </si>
  <si>
    <t>県税・総務事務所長　殿</t>
    <rPh sb="0" eb="2">
      <t>ケンゼイ</t>
    </rPh>
    <rPh sb="3" eb="9">
      <t>ソウムジムショチョウ</t>
    </rPh>
    <rPh sb="10" eb="11">
      <t>ドノ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</si>
  <si>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</si>
  <si>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</si>
  <si>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</si>
  <si>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</si>
  <si>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</si>
  <si>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届出者
（ゴルフ場）</t>
    <rPh sb="0" eb="2">
      <t>トドケデ</t>
    </rPh>
    <rPh sb="2" eb="3">
      <t>シャ</t>
    </rPh>
    <phoneticPr fontId="1"/>
  </si>
  <si>
    <t>令和</t>
    <rPh sb="0" eb="2">
      <t>レイワ</t>
    </rPh>
    <phoneticPr fontId="1"/>
  </si>
  <si>
    <t>適用期間</t>
    <phoneticPr fontId="1"/>
  </si>
  <si>
    <t>日～令和</t>
    <rPh sb="0" eb="1">
      <t>ヒ</t>
    </rPh>
    <rPh sb="2" eb="4">
      <t>レイワ</t>
    </rPh>
    <phoneticPr fontId="1"/>
  </si>
  <si>
    <t>　宮崎県税条例第４５条第１項第１号及び第２項に規定する特例税率の適用を以下のとおり届けます。</t>
    <phoneticPr fontId="1"/>
  </si>
  <si>
    <t>早朝・薄暮の利用</t>
    <phoneticPr fontId="1"/>
  </si>
  <si>
    <t>年齢６５歳以上７０歳未満の者による利用</t>
    <phoneticPr fontId="1"/>
  </si>
  <si>
    <t>※該当する番号を◯で囲んで下さい。</t>
    <phoneticPr fontId="1"/>
  </si>
  <si>
    <t>区分</t>
    <rPh sb="0" eb="2">
      <t>クブン</t>
    </rPh>
    <phoneticPr fontId="1"/>
  </si>
  <si>
    <t>グリーンフィー</t>
    <phoneticPr fontId="1"/>
  </si>
  <si>
    <t>平日</t>
    <rPh sb="0" eb="2">
      <t>ヘイジツ</t>
    </rPh>
    <phoneticPr fontId="1"/>
  </si>
  <si>
    <t>土日・祝日</t>
    <rPh sb="0" eb="2">
      <t>ドニチ</t>
    </rPh>
    <rPh sb="3" eb="5">
      <t>シュクジツ</t>
    </rPh>
    <phoneticPr fontId="1"/>
  </si>
  <si>
    <t>非会員</t>
    <rPh sb="0" eb="3">
      <t>ヒカイイン</t>
    </rPh>
    <phoneticPr fontId="1"/>
  </si>
  <si>
    <t>会員</t>
    <rPh sb="0" eb="2">
      <t>カイイン</t>
    </rPh>
    <phoneticPr fontId="1"/>
  </si>
  <si>
    <t>通常料金</t>
    <rPh sb="0" eb="2">
      <t>ツウジョウ</t>
    </rPh>
    <rPh sb="2" eb="4">
      <t>リョウキン</t>
    </rPh>
    <phoneticPr fontId="1"/>
  </si>
  <si>
    <t>軽減料金</t>
    <rPh sb="0" eb="2">
      <t>ケイゲン</t>
    </rPh>
    <rPh sb="2" eb="4">
      <t>リョウキン</t>
    </rPh>
    <phoneticPr fontId="1"/>
  </si>
  <si>
    <t>諸経費</t>
    <rPh sb="0" eb="3">
      <t>ショケイヒ</t>
    </rPh>
    <phoneticPr fontId="1"/>
  </si>
  <si>
    <t>任意性のない</t>
    <rPh sb="0" eb="3">
      <t>ニンイセイ</t>
    </rPh>
    <phoneticPr fontId="1"/>
  </si>
  <si>
    <t>料金の合計</t>
    <rPh sb="0" eb="2">
      <t>リョウキン</t>
    </rPh>
    <rPh sb="3" eb="5">
      <t>ゴウケイ</t>
    </rPh>
    <phoneticPr fontId="1"/>
  </si>
  <si>
    <t>(軽減率)</t>
    <rPh sb="1" eb="4">
      <t>ケイゲンリツ</t>
    </rPh>
    <phoneticPr fontId="1"/>
  </si>
  <si>
    <t>その他(</t>
    <rPh sb="2" eb="3">
      <t>タ</t>
    </rPh>
    <phoneticPr fontId="1"/>
  </si>
  <si>
    <t>)</t>
    <phoneticPr fontId="1"/>
  </si>
  <si>
    <t>１</t>
    <phoneticPr fontId="1"/>
  </si>
  <si>
    <t>２</t>
    <phoneticPr fontId="1"/>
  </si>
  <si>
    <t>キャディーフィー</t>
    <phoneticPr fontId="1"/>
  </si>
  <si>
    <t>カートフィー</t>
    <phoneticPr fontId="1"/>
  </si>
  <si>
    <t>任意性のある料金の合計</t>
    <rPh sb="0" eb="3">
      <t>ニンイセイ</t>
    </rPh>
    <rPh sb="6" eb="8">
      <t>リョウキン</t>
    </rPh>
    <rPh sb="9" eb="11">
      <t>ゴウケイ</t>
    </rPh>
    <phoneticPr fontId="1"/>
  </si>
  <si>
    <t>消費税</t>
    <rPh sb="0" eb="3">
      <t>ショウヒゼイ</t>
    </rPh>
    <phoneticPr fontId="1"/>
  </si>
  <si>
    <t>ゴルフ場利用税（</t>
    <rPh sb="3" eb="7">
      <t>ジョウリヨウゼイ</t>
    </rPh>
    <phoneticPr fontId="1"/>
  </si>
  <si>
    <t>級）</t>
    <rPh sb="0" eb="1">
      <t>キュウ</t>
    </rPh>
    <phoneticPr fontId="1"/>
  </si>
  <si>
    <t>合計</t>
    <rPh sb="0" eb="2">
      <t>ゴウケイ</t>
    </rPh>
    <phoneticPr fontId="1"/>
  </si>
  <si>
    <t>届　出　事　項</t>
    <rPh sb="0" eb="1">
      <t>トドケ</t>
    </rPh>
    <rPh sb="2" eb="3">
      <t>デ</t>
    </rPh>
    <rPh sb="4" eb="5">
      <t>コト</t>
    </rPh>
    <rPh sb="6" eb="7">
      <t>コウ</t>
    </rPh>
    <phoneticPr fontId="1"/>
  </si>
  <si>
    <t>※</t>
    <phoneticPr fontId="1"/>
  </si>
  <si>
    <t>会員・非会員のそれぞれについて通常の料金よりも２割（上記２にあっては５割）以上軽減されている場合に限り税額が２分の１になります。</t>
    <phoneticPr fontId="1"/>
  </si>
  <si>
    <t>(</t>
    <phoneticPr fontId="1"/>
  </si>
  <si>
    <t>)</t>
    <phoneticPr fontId="1"/>
  </si>
  <si>
    <t>級</t>
  </si>
  <si>
    <t>ホール数</t>
  </si>
  <si>
    <t>利用料金</t>
  </si>
  <si>
    <t>18ホール以上</t>
  </si>
  <si>
    <t>1万円以上</t>
  </si>
  <si>
    <t>〃</t>
  </si>
  <si>
    <t>7,500円以上1万円未満</t>
  </si>
  <si>
    <t>6,000円以上7,500円未満</t>
  </si>
  <si>
    <t>4,000円以上6,000円未満</t>
  </si>
  <si>
    <t>3,000円以上4,000円未満</t>
  </si>
  <si>
    <t>2,500円以上3,000円未満</t>
  </si>
  <si>
    <t>2,000円以上2,500円未満</t>
  </si>
  <si>
    <t>2,000円未満</t>
  </si>
  <si>
    <t>18ホール未満</t>
  </si>
  <si>
    <t>2,000円以上</t>
  </si>
  <si>
    <t>1,500円以上2,000円未満</t>
  </si>
  <si>
    <t>1,500円未満</t>
  </si>
  <si>
    <t>税額（円）</t>
    <rPh sb="3" eb="4">
      <t>エン</t>
    </rPh>
    <phoneticPr fontId="1"/>
  </si>
  <si>
    <t>18&gt;=</t>
    <phoneticPr fontId="1"/>
  </si>
  <si>
    <t>18&lt;</t>
    <phoneticPr fontId="1"/>
  </si>
  <si>
    <t>宮崎</t>
    <rPh sb="0" eb="2">
      <t>ミヤザキ</t>
    </rPh>
    <phoneticPr fontId="1"/>
  </si>
  <si>
    <t>宮崎市橘通東８丁目９－１０</t>
    <rPh sb="0" eb="3">
      <t>ミヤザキシ</t>
    </rPh>
    <rPh sb="3" eb="6">
      <t>タチバナドオリヒガシ</t>
    </rPh>
    <rPh sb="7" eb="9">
      <t>チョウメ</t>
    </rPh>
    <phoneticPr fontId="1"/>
  </si>
  <si>
    <t>九州ゴルフ連盟費</t>
    <rPh sb="0" eb="2">
      <t>キュウシュウ</t>
    </rPh>
    <rPh sb="5" eb="7">
      <t>レンメイ</t>
    </rPh>
    <rPh sb="7" eb="8">
      <t>ヒ</t>
    </rPh>
    <phoneticPr fontId="1"/>
  </si>
  <si>
    <t>県庁ゴルフクラブ
代表取締役　県税　太郎</t>
    <rPh sb="0" eb="2">
      <t>ケンチョウ</t>
    </rPh>
    <rPh sb="9" eb="14">
      <t>ダイヒョウトリシマリヤク</t>
    </rPh>
    <rPh sb="15" eb="17">
      <t>ケンゼイ</t>
    </rPh>
    <rPh sb="18" eb="20">
      <t>タロウ</t>
    </rPh>
    <phoneticPr fontId="1"/>
  </si>
  <si>
    <t>年齢６５歳以上７０歳未満の者による利用</t>
  </si>
  <si>
    <t>早朝・薄暮の利用</t>
  </si>
  <si>
    <t>土日・祝日1/2</t>
    <rPh sb="0" eb="2">
      <t>ドニチ</t>
    </rPh>
    <rPh sb="3" eb="5">
      <t>シュクジツ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</si>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</sst>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2"/>
      <color rgb="FFC00000"/>
      <name val="HG創英角ｺﾞｼｯｸUB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HG創英角ｺﾞｼｯｸUB"/>
      <family val="3"/>
      <charset val="128"/>
    </font>
    <font>
      <b/>
      <sz val="12"/>
      <color rgb="FFFF00FF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CF7FD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dashed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ashed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dashed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0" xfId="0" applyAlignment="1">
      <alignment vertical="top"/>
    </xf>
    <xf numFmtId="0" fontId="0" fillId="2" borderId="0" xfId="0" applyFill="1" applyBorder="1" applyAlignment="1">
      <alignment vertical="center" shrinkToFit="1"/>
    </xf>
    <xf numFmtId="0" fontId="5" fillId="0" borderId="0" xfId="0" applyFont="1">
      <alignment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lef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horizontal="right" vertical="center"/>
    </xf>
    <xf numFmtId="0" fontId="7" fillId="3" borderId="4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6" fillId="0" borderId="40" xfId="0" applyNumberFormat="1" applyFont="1" applyBorder="1" applyAlignment="1">
      <alignment horizontal="right" vertical="center" wrapText="1"/>
    </xf>
    <xf numFmtId="38" fontId="0" fillId="0" borderId="0" xfId="0" applyNumberFormat="1">
      <alignment vertical="center"/>
    </xf>
    <xf numFmtId="0" fontId="0" fillId="0" borderId="41" xfId="0" applyBorder="1">
      <alignment vertical="center"/>
    </xf>
    <xf numFmtId="0" fontId="0" fillId="0" borderId="37" xfId="0" applyFill="1" applyBorder="1" applyAlignment="1">
      <alignment vertical="center" shrinkToFit="1"/>
    </xf>
    <xf numFmtId="0" fontId="0" fillId="2" borderId="0" xfId="0" applyFill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0" fillId="0" borderId="47" xfId="0" applyFill="1" applyBorder="1">
      <alignment vertical="center"/>
    </xf>
    <xf numFmtId="0" fontId="0" fillId="0" borderId="4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51" xfId="0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5" xfId="0" applyFont="1" applyFill="1" applyBorder="1">
      <alignment vertical="center"/>
    </xf>
    <xf numFmtId="38" fontId="0" fillId="0" borderId="56" xfId="1" applyFont="1" applyFill="1" applyBorder="1" applyAlignment="1">
      <alignment horizontal="left" vertical="center"/>
    </xf>
    <xf numFmtId="38" fontId="0" fillId="0" borderId="57" xfId="1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12" fillId="0" borderId="37" xfId="0" applyFont="1" applyFill="1" applyBorder="1" applyAlignment="1">
      <alignment vertical="center" shrinkToFit="1"/>
    </xf>
    <xf numFmtId="0" fontId="0" fillId="0" borderId="47" xfId="0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63" xfId="1" applyFont="1" applyFill="1" applyBorder="1" applyAlignment="1">
      <alignment horizontal="right" vertical="center"/>
    </xf>
    <xf numFmtId="38" fontId="0" fillId="0" borderId="64" xfId="1" applyFont="1" applyFill="1" applyBorder="1" applyAlignment="1">
      <alignment horizontal="right" vertical="center"/>
    </xf>
    <xf numFmtId="38" fontId="0" fillId="0" borderId="66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right" vertical="center" shrinkToFit="1"/>
      <protection locked="0"/>
    </xf>
    <xf numFmtId="0" fontId="0" fillId="2" borderId="0" xfId="0" applyFill="1" applyBorder="1" applyAlignment="1" applyProtection="1">
      <alignment horizontal="right" vertical="center" shrinkToFit="1"/>
      <protection locked="0"/>
    </xf>
    <xf numFmtId="0" fontId="0" fillId="0" borderId="47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 textRotation="255" wrapText="1"/>
    </xf>
    <xf numFmtId="0" fontId="0" fillId="0" borderId="49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38" fontId="0" fillId="2" borderId="33" xfId="1" applyFont="1" applyFill="1" applyBorder="1" applyAlignment="1" applyProtection="1">
      <alignment horizontal="right" vertical="center"/>
      <protection locked="0"/>
    </xf>
    <xf numFmtId="38" fontId="0" fillId="2" borderId="34" xfId="1" applyFont="1" applyFill="1" applyBorder="1" applyAlignment="1" applyProtection="1">
      <alignment horizontal="right" vertical="center"/>
      <protection locked="0"/>
    </xf>
    <xf numFmtId="38" fontId="0" fillId="2" borderId="35" xfId="1" applyFont="1" applyFill="1" applyBorder="1" applyAlignment="1" applyProtection="1">
      <alignment horizontal="right" vertical="center"/>
      <protection locked="0"/>
    </xf>
    <xf numFmtId="38" fontId="0" fillId="0" borderId="61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56" xfId="1" applyFont="1" applyFill="1" applyBorder="1" applyAlignment="1">
      <alignment horizontal="right" vertical="center"/>
    </xf>
    <xf numFmtId="38" fontId="0" fillId="2" borderId="13" xfId="1" applyFont="1" applyFill="1" applyBorder="1" applyAlignment="1" applyProtection="1">
      <alignment horizontal="right" vertical="center"/>
      <protection locked="0"/>
    </xf>
    <xf numFmtId="38" fontId="0" fillId="2" borderId="14" xfId="1" applyFont="1" applyFill="1" applyBorder="1" applyAlignment="1" applyProtection="1">
      <alignment horizontal="right" vertical="center"/>
      <protection locked="0"/>
    </xf>
    <xf numFmtId="38" fontId="0" fillId="2" borderId="15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63" xfId="0" applyFill="1" applyBorder="1" applyAlignment="1">
      <alignment horizontal="right" vertical="center"/>
    </xf>
    <xf numFmtId="0" fontId="0" fillId="0" borderId="64" xfId="0" applyFill="1" applyBorder="1" applyAlignment="1">
      <alignment horizontal="right" vertical="center"/>
    </xf>
    <xf numFmtId="0" fontId="0" fillId="0" borderId="65" xfId="0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57" xfId="1" applyFont="1" applyFill="1" applyBorder="1" applyAlignment="1">
      <alignment horizontal="right" vertical="center"/>
    </xf>
    <xf numFmtId="38" fontId="0" fillId="2" borderId="22" xfId="1" applyFont="1" applyFill="1" applyBorder="1" applyAlignment="1" applyProtection="1">
      <alignment horizontal="right" vertical="center"/>
      <protection locked="0"/>
    </xf>
    <xf numFmtId="38" fontId="0" fillId="2" borderId="31" xfId="1" applyFont="1" applyFill="1" applyBorder="1" applyAlignment="1" applyProtection="1">
      <alignment horizontal="right" vertical="center"/>
      <protection locked="0"/>
    </xf>
    <xf numFmtId="38" fontId="0" fillId="2" borderId="32" xfId="1" applyFont="1" applyFill="1" applyBorder="1" applyAlignment="1" applyProtection="1">
      <alignment horizontal="right" vertical="center"/>
      <protection locked="0"/>
    </xf>
    <xf numFmtId="38" fontId="0" fillId="2" borderId="59" xfId="1" applyFont="1" applyFill="1" applyBorder="1" applyAlignment="1" applyProtection="1">
      <alignment horizontal="right" vertical="center"/>
      <protection locked="0"/>
    </xf>
    <xf numFmtId="0" fontId="0" fillId="0" borderId="31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38" fontId="0" fillId="2" borderId="60" xfId="1" applyFont="1" applyFill="1" applyBorder="1" applyAlignment="1" applyProtection="1">
      <alignment horizontal="right" vertical="center"/>
      <protection locked="0"/>
    </xf>
    <xf numFmtId="0" fontId="0" fillId="0" borderId="36" xfId="0" applyFill="1" applyBorder="1" applyAlignment="1">
      <alignment horizontal="left" vertical="center" shrinkToFit="1"/>
    </xf>
    <xf numFmtId="0" fontId="0" fillId="0" borderId="37" xfId="0" applyFill="1" applyBorder="1" applyAlignment="1">
      <alignment horizontal="left" vertical="center" shrinkToFit="1"/>
    </xf>
    <xf numFmtId="0" fontId="0" fillId="0" borderId="37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3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38" fontId="0" fillId="2" borderId="24" xfId="1" applyFont="1" applyFill="1" applyBorder="1" applyAlignment="1" applyProtection="1">
      <alignment horizontal="right" vertical="center"/>
      <protection locked="0"/>
    </xf>
    <xf numFmtId="38" fontId="0" fillId="2" borderId="58" xfId="1" applyFont="1" applyFill="1" applyBorder="1" applyAlignment="1" applyProtection="1">
      <alignment horizontal="right" vertical="center"/>
      <protection locked="0"/>
    </xf>
    <xf numFmtId="38" fontId="0" fillId="2" borderId="55" xfId="1" applyFont="1" applyFill="1" applyBorder="1" applyAlignment="1" applyProtection="1">
      <alignment horizontal="right" vertical="center"/>
      <protection locked="0"/>
    </xf>
    <xf numFmtId="38" fontId="0" fillId="0" borderId="5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50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2" borderId="23" xfId="1" applyFont="1" applyFill="1" applyBorder="1" applyAlignment="1" applyProtection="1">
      <alignment horizontal="right" vertical="center"/>
      <protection locked="0"/>
    </xf>
    <xf numFmtId="38" fontId="0" fillId="2" borderId="25" xfId="1" applyFont="1" applyFill="1" applyBorder="1" applyAlignment="1" applyProtection="1">
      <alignment horizontal="right" vertical="center"/>
      <protection locked="0"/>
    </xf>
    <xf numFmtId="176" fontId="0" fillId="0" borderId="20" xfId="2" applyNumberFormat="1" applyFont="1" applyFill="1" applyBorder="1" applyAlignment="1">
      <alignment horizontal="center" vertical="center"/>
    </xf>
    <xf numFmtId="176" fontId="0" fillId="0" borderId="29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38" fontId="0" fillId="2" borderId="2" xfId="1" applyFont="1" applyFill="1" applyBorder="1" applyAlignment="1" applyProtection="1">
      <alignment horizontal="right" vertical="center"/>
      <protection locked="0"/>
    </xf>
    <xf numFmtId="38" fontId="0" fillId="2" borderId="3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2" borderId="53" xfId="1" applyFont="1" applyFill="1" applyBorder="1" applyAlignment="1" applyProtection="1">
      <alignment horizontal="right" vertical="center"/>
      <protection locked="0"/>
    </xf>
    <xf numFmtId="38" fontId="0" fillId="2" borderId="16" xfId="1" applyFont="1" applyFill="1" applyBorder="1" applyAlignment="1" applyProtection="1">
      <alignment horizontal="right" vertical="center"/>
      <protection locked="0"/>
    </xf>
    <xf numFmtId="38" fontId="0" fillId="2" borderId="17" xfId="1" applyFont="1" applyFill="1" applyBorder="1" applyAlignment="1" applyProtection="1">
      <alignment horizontal="right" vertical="center"/>
      <protection locked="0"/>
    </xf>
    <xf numFmtId="38" fontId="0" fillId="2" borderId="18" xfId="1" applyFont="1" applyFill="1" applyBorder="1" applyAlignment="1" applyProtection="1">
      <alignment horizontal="right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38" fontId="0" fillId="2" borderId="54" xfId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 shrinkToFit="1"/>
    </xf>
    <xf numFmtId="0" fontId="0" fillId="2" borderId="0" xfId="0" applyFill="1" applyBorder="1" applyAlignment="1">
      <alignment horizontal="right" vertical="center" shrinkToFit="1"/>
    </xf>
    <xf numFmtId="0" fontId="0" fillId="2" borderId="10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8" fontId="0" fillId="2" borderId="16" xfId="1" applyFont="1" applyFill="1" applyBorder="1" applyAlignment="1">
      <alignment horizontal="right" vertical="center"/>
    </xf>
    <xf numFmtId="38" fontId="0" fillId="2" borderId="17" xfId="1" applyFont="1" applyFill="1" applyBorder="1" applyAlignment="1">
      <alignment horizontal="right" vertical="center"/>
    </xf>
    <xf numFmtId="38" fontId="0" fillId="2" borderId="18" xfId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2" borderId="14" xfId="0" applyFont="1" applyFill="1" applyBorder="1" applyAlignment="1">
      <alignment horizontal="center" vertical="center" shrinkToFit="1"/>
    </xf>
    <xf numFmtId="38" fontId="0" fillId="2" borderId="13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38" fontId="0" fillId="2" borderId="23" xfId="1" applyFont="1" applyFill="1" applyBorder="1" applyAlignment="1">
      <alignment horizontal="right" vertical="center"/>
    </xf>
    <xf numFmtId="38" fontId="0" fillId="2" borderId="24" xfId="1" applyFont="1" applyFill="1" applyBorder="1" applyAlignment="1">
      <alignment horizontal="right" vertical="center"/>
    </xf>
    <xf numFmtId="38" fontId="0" fillId="2" borderId="25" xfId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38" fontId="0" fillId="0" borderId="35" xfId="1" applyFont="1" applyFill="1" applyBorder="1" applyAlignment="1">
      <alignment horizontal="right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8" fontId="0" fillId="0" borderId="38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190499</xdr:colOff>
      <xdr:row>23</xdr:row>
      <xdr:rowOff>223630</xdr:rowOff>
    </xdr:from>
    <xdr:to>
      <xdr:col>41</xdr:col>
      <xdr:colOff>173934</xdr:colOff>
      <xdr:row>25</xdr:row>
      <xdr:rowOff>173935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96B28AEF-91E7-4424-A717-9BE98608460C}"/>
            </a:ext>
          </a:extLst>
        </xdr:cNvPr>
        <xdr:cNvSpPr/>
      </xdr:nvSpPr>
      <xdr:spPr>
        <a:xfrm>
          <a:off x="8439977" y="7007087"/>
          <a:ext cx="2294283" cy="546652"/>
        </a:xfrm>
        <a:prstGeom prst="wedgeRoundRectCallout">
          <a:avLst>
            <a:gd name="adj1" fmla="val -53948"/>
            <a:gd name="adj2" fmla="val 93186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 fPrintsWithSheet="0"/>
  </xdr:twoCellAnchor>
  <xdr:twoCellAnchor>
    <xdr:from>
      <xdr:col>26</xdr:col>
      <xdr:colOff>8282</xdr:colOff>
      <xdr:row>2</xdr:row>
      <xdr:rowOff>66262</xdr:rowOff>
    </xdr:from>
    <xdr:to>
      <xdr:col>37</xdr:col>
      <xdr:colOff>57977</xdr:colOff>
      <xdr:row>4</xdr:row>
      <xdr:rowOff>41414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76AF1C-9B05-4490-9E81-B46473639544}"/>
            </a:ext>
          </a:extLst>
        </xdr:cNvPr>
        <xdr:cNvSpPr/>
      </xdr:nvSpPr>
      <xdr:spPr>
        <a:xfrm>
          <a:off x="6717195" y="480392"/>
          <a:ext cx="2874065" cy="530087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黄色の枠欄について記入してください。</a:t>
          </a:r>
        </a:p>
      </xdr:txBody>
    </xdr:sp>
    <xdr:clientData fPrintsWithSheet="0"/>
  </xdr:twoCellAnchor>
  <xdr:twoCellAnchor>
    <xdr:from>
      <xdr:col>25</xdr:col>
      <xdr:colOff>157370</xdr:colOff>
      <xdr:row>3</xdr:row>
      <xdr:rowOff>66261</xdr:rowOff>
    </xdr:from>
    <xdr:to>
      <xdr:col>38</xdr:col>
      <xdr:colOff>49695</xdr:colOff>
      <xdr:row>4</xdr:row>
      <xdr:rowOff>289892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6E89DD-AC32-4A6A-91F5-B726A9BD6933}"/>
            </a:ext>
          </a:extLst>
        </xdr:cNvPr>
        <xdr:cNvSpPr/>
      </xdr:nvSpPr>
      <xdr:spPr>
        <a:xfrm>
          <a:off x="6609522" y="728870"/>
          <a:ext cx="3230216" cy="530087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入力に不備がある場合、以下に表示されます。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👇</a:t>
          </a:r>
        </a:p>
      </xdr:txBody>
    </xdr:sp>
    <xdr:clientData fPrintsWithSheet="0"/>
  </xdr:twoCellAnchor>
  <xdr:twoCellAnchor>
    <xdr:from>
      <xdr:col>26</xdr:col>
      <xdr:colOff>41411</xdr:colOff>
      <xdr:row>11</xdr:row>
      <xdr:rowOff>24848</xdr:rowOff>
    </xdr:from>
    <xdr:to>
      <xdr:col>35</xdr:col>
      <xdr:colOff>149087</xdr:colOff>
      <xdr:row>12</xdr:row>
      <xdr:rowOff>273327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973A332-0388-4387-9A66-F39D8B693BAC}"/>
            </a:ext>
          </a:extLst>
        </xdr:cNvPr>
        <xdr:cNvSpPr/>
      </xdr:nvSpPr>
      <xdr:spPr>
        <a:xfrm>
          <a:off x="6750324" y="3230218"/>
          <a:ext cx="2418524" cy="546652"/>
        </a:xfrm>
        <a:prstGeom prst="wedgeRoundRectCallout">
          <a:avLst>
            <a:gd name="adj1" fmla="val -57745"/>
            <a:gd name="adj2" fmla="val 15914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選択した番号を入力してください。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👇</a:t>
          </a:r>
        </a:p>
      </xdr:txBody>
    </xdr:sp>
    <xdr:clientData fPrintsWithSheet="0"/>
  </xdr:twoCellAnchor>
  <xdr:twoCellAnchor>
    <xdr:from>
      <xdr:col>28</xdr:col>
      <xdr:colOff>190499</xdr:colOff>
      <xdr:row>23</xdr:row>
      <xdr:rowOff>132521</xdr:rowOff>
    </xdr:from>
    <xdr:to>
      <xdr:col>41</xdr:col>
      <xdr:colOff>173935</xdr:colOff>
      <xdr:row>25</xdr:row>
      <xdr:rowOff>248479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54B7AC7-AB9A-4614-9F8C-4EDE808CB399}"/>
            </a:ext>
          </a:extLst>
        </xdr:cNvPr>
        <xdr:cNvSpPr/>
      </xdr:nvSpPr>
      <xdr:spPr>
        <a:xfrm>
          <a:off x="7412934" y="6915978"/>
          <a:ext cx="3321327" cy="712305"/>
        </a:xfrm>
        <a:prstGeom prst="wedgeRoundRectCallout">
          <a:avLst>
            <a:gd name="adj1" fmla="val -76131"/>
            <a:gd name="adj2" fmla="val 75392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その他</a:t>
          </a:r>
          <a:r>
            <a:rPr kumimoji="1" lang="en-US" altLang="ja-JP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欄について、消費税課税対象の場合、以下に</a:t>
          </a:r>
          <a:r>
            <a:rPr kumimoji="1" lang="en-US" altLang="ja-JP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１</a:t>
          </a:r>
          <a:r>
            <a:rPr kumimoji="1" lang="en-US" altLang="ja-JP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を入力してください。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消費税対象外は空欄</a:t>
          </a:r>
        </a:p>
      </xdr:txBody>
    </xdr:sp>
    <xdr:clientData fPrintsWithSheet="0"/>
  </xdr:twoCellAnchor>
  <xdr:twoCellAnchor>
    <xdr:from>
      <xdr:col>28</xdr:col>
      <xdr:colOff>86139</xdr:colOff>
      <xdr:row>17</xdr:row>
      <xdr:rowOff>284922</xdr:rowOff>
    </xdr:from>
    <xdr:to>
      <xdr:col>41</xdr:col>
      <xdr:colOff>69575</xdr:colOff>
      <xdr:row>20</xdr:row>
      <xdr:rowOff>102705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C8F8727E-7C5C-451E-939D-4D837AA8A2F7}"/>
            </a:ext>
          </a:extLst>
        </xdr:cNvPr>
        <xdr:cNvSpPr/>
      </xdr:nvSpPr>
      <xdr:spPr>
        <a:xfrm>
          <a:off x="7308574" y="5279335"/>
          <a:ext cx="3486979" cy="712305"/>
        </a:xfrm>
        <a:prstGeom prst="wedgeRoundRectCallout">
          <a:avLst>
            <a:gd name="adj1" fmla="val -29997"/>
            <a:gd name="adj2" fmla="val 67252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ゴルフ場のホール数を以下に入力してください。</a:t>
          </a:r>
        </a:p>
      </xdr:txBody>
    </xdr:sp>
    <xdr:clientData fPrintsWithSheet="0"/>
  </xdr:twoCellAnchor>
  <xdr:twoCellAnchor>
    <xdr:from>
      <xdr:col>28</xdr:col>
      <xdr:colOff>157370</xdr:colOff>
      <xdr:row>27</xdr:row>
      <xdr:rowOff>248479</xdr:rowOff>
    </xdr:from>
    <xdr:to>
      <xdr:col>41</xdr:col>
      <xdr:colOff>140806</xdr:colOff>
      <xdr:row>30</xdr:row>
      <xdr:rowOff>66262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DB6FB3A-1A61-4B24-BF9F-60899A2FD0FF}"/>
            </a:ext>
          </a:extLst>
        </xdr:cNvPr>
        <xdr:cNvSpPr/>
      </xdr:nvSpPr>
      <xdr:spPr>
        <a:xfrm>
          <a:off x="7379805" y="8224631"/>
          <a:ext cx="3486979" cy="712305"/>
        </a:xfrm>
        <a:prstGeom prst="wedgeRoundRectCallout">
          <a:avLst>
            <a:gd name="adj1" fmla="val -71802"/>
            <a:gd name="adj2" fmla="val 10275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消費税は自動計算されておりますが、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異なる場合、直接入力してください。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119269</xdr:colOff>
      <xdr:row>12</xdr:row>
      <xdr:rowOff>44727</xdr:rowOff>
    </xdr:from>
    <xdr:to>
      <xdr:col>2</xdr:col>
      <xdr:colOff>168965</xdr:colOff>
      <xdr:row>12</xdr:row>
      <xdr:rowOff>276640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66C3E3D-EBC1-4DA5-83DD-B82A25B0EBC2}"/>
            </a:ext>
          </a:extLst>
        </xdr:cNvPr>
        <xdr:cNvSpPr/>
      </xdr:nvSpPr>
      <xdr:spPr>
        <a:xfrm>
          <a:off x="376030" y="3548270"/>
          <a:ext cx="231913" cy="231913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19</xdr:col>
      <xdr:colOff>0</xdr:colOff>
      <xdr:row>0</xdr:row>
      <xdr:rowOff>41413</xdr:rowOff>
    </xdr:from>
    <xdr:to>
      <xdr:col>23</xdr:col>
      <xdr:colOff>182218</xdr:colOff>
      <xdr:row>2</xdr:row>
      <xdr:rowOff>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582F29A-8CC6-4736-86CE-8F5E6C288973}"/>
            </a:ext>
          </a:extLst>
        </xdr:cNvPr>
        <xdr:cNvSpPr/>
      </xdr:nvSpPr>
      <xdr:spPr>
        <a:xfrm>
          <a:off x="4870174" y="41413"/>
          <a:ext cx="1209261" cy="372717"/>
        </a:xfrm>
        <a:prstGeom prst="wedgeRoundRectCallout">
          <a:avLst>
            <a:gd name="adj1" fmla="val -29748"/>
            <a:gd name="adj2" fmla="val 16089"/>
            <a:gd name="adj3" fmla="val 16667"/>
          </a:avLst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291A-B337-426B-992A-926572F9F728}">
  <sheetPr>
    <tabColor rgb="FF00FF00"/>
  </sheetPr>
  <dimension ref="A1:BE35"/>
  <sheetViews>
    <sheetView showGridLines="0" tabSelected="1" view="pageBreakPreview" topLeftCell="A25" zoomScaleNormal="100" zoomScaleSheetLayoutView="100" workbookViewId="0">
      <selection activeCell="J17" sqref="J17:M20"/>
    </sheetView>
  </sheetViews>
  <sheetFormatPr defaultColWidth="3.3984375" defaultRowHeight="16.5" customHeight="1" x14ac:dyDescent="0.2"/>
  <cols>
    <col min="2" max="2" width="2.3984375" customWidth="1"/>
    <col min="3" max="3" width="4.19921875" customWidth="1"/>
    <col min="25" max="25" width="3.8984375" customWidth="1"/>
    <col min="33" max="33" width="5.5" bestFit="1" customWidth="1"/>
    <col min="43" max="43" width="3.09765625" customWidth="1"/>
    <col min="44" max="44" width="13" customWidth="1"/>
    <col min="45" max="45" width="23.8984375" customWidth="1"/>
    <col min="46" max="46" width="11.5" customWidth="1"/>
    <col min="55" max="55" width="17" customWidth="1"/>
    <col min="56" max="56" width="26.19921875" customWidth="1"/>
    <col min="57" max="57" width="12" customWidth="1"/>
  </cols>
  <sheetData>
    <row r="1" spans="1:55" ht="16.5" customHeight="1" x14ac:dyDescent="0.2">
      <c r="A1" t="s">
        <v>70</v>
      </c>
    </row>
    <row r="3" spans="1:55" ht="19.5" customHeight="1" x14ac:dyDescent="0.2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55" ht="24" customHeight="1" x14ac:dyDescent="0.2">
      <c r="A4" s="1"/>
      <c r="B4" s="2"/>
      <c r="C4" s="2"/>
      <c r="D4" s="2"/>
      <c r="E4" s="2"/>
      <c r="F4" s="2"/>
      <c r="G4" s="2"/>
      <c r="H4" s="2"/>
      <c r="I4" s="2"/>
      <c r="J4" s="162" t="s">
        <v>7</v>
      </c>
      <c r="K4" s="162"/>
      <c r="L4" s="162"/>
      <c r="M4" s="162"/>
      <c r="N4" s="166" t="s">
        <v>2</v>
      </c>
      <c r="O4" s="166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5" spans="1:55" ht="24" customHeight="1" x14ac:dyDescent="0.2">
      <c r="A5" s="62"/>
      <c r="B5" s="63"/>
      <c r="C5" s="4" t="s">
        <v>1</v>
      </c>
      <c r="D5" s="4"/>
      <c r="E5" s="4"/>
      <c r="F5" s="4"/>
      <c r="G5" s="4"/>
      <c r="H5" s="4"/>
      <c r="I5" s="4"/>
      <c r="J5" s="162"/>
      <c r="K5" s="162"/>
      <c r="L5" s="162"/>
      <c r="M5" s="162"/>
      <c r="N5" s="166"/>
      <c r="O5" s="166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55" ht="24" customHeight="1" x14ac:dyDescent="0.2">
      <c r="A6" s="3"/>
      <c r="B6" s="4"/>
      <c r="C6" s="4"/>
      <c r="D6" s="4"/>
      <c r="E6" s="4"/>
      <c r="F6" s="4"/>
      <c r="G6" s="4"/>
      <c r="H6" s="4"/>
      <c r="I6" s="4"/>
      <c r="J6" s="162"/>
      <c r="K6" s="162"/>
      <c r="L6" s="162"/>
      <c r="M6" s="162"/>
      <c r="N6" s="166"/>
      <c r="O6" s="166"/>
      <c r="P6" s="175"/>
      <c r="Q6" s="175"/>
      <c r="R6" s="175"/>
      <c r="S6" s="175"/>
      <c r="T6" s="175"/>
      <c r="U6" s="175"/>
      <c r="V6" s="175"/>
      <c r="W6" s="175"/>
      <c r="X6" s="175"/>
      <c r="Y6" s="175"/>
      <c r="AA6" s="17" t="str">
        <f>IF(A5="","👈　県税・総務事務所名が記載されていません。","")</f>
        <v>👈　県税・総務事務所名が記載されていません。</v>
      </c>
    </row>
    <row r="7" spans="1:55" ht="24" customHeight="1" x14ac:dyDescent="0.2">
      <c r="A7" s="164" t="s">
        <v>8</v>
      </c>
      <c r="B7" s="165"/>
      <c r="C7" s="31"/>
      <c r="D7" s="4" t="s">
        <v>4</v>
      </c>
      <c r="E7" s="31"/>
      <c r="F7" s="4" t="s">
        <v>5</v>
      </c>
      <c r="G7" s="31"/>
      <c r="H7" s="4" t="s">
        <v>6</v>
      </c>
      <c r="I7" s="4"/>
      <c r="J7" s="162"/>
      <c r="K7" s="162"/>
      <c r="L7" s="162"/>
      <c r="M7" s="162"/>
      <c r="N7" s="166" t="s">
        <v>3</v>
      </c>
      <c r="O7" s="166"/>
      <c r="P7" s="175"/>
      <c r="Q7" s="175"/>
      <c r="R7" s="175"/>
      <c r="S7" s="175"/>
      <c r="T7" s="175"/>
      <c r="U7" s="175"/>
      <c r="V7" s="175"/>
      <c r="W7" s="175"/>
      <c r="X7" s="175"/>
      <c r="Y7" s="175"/>
      <c r="AA7" s="17" t="str">
        <f>IF(P4="","👈　所在地が記載されていません。","")</f>
        <v>👈　所在地が記載されていません。</v>
      </c>
    </row>
    <row r="8" spans="1:55" ht="24" customHeight="1" x14ac:dyDescent="0.2">
      <c r="A8" s="3"/>
      <c r="B8" s="4"/>
      <c r="C8" s="4"/>
      <c r="D8" s="4"/>
      <c r="E8" s="4"/>
      <c r="F8" s="4"/>
      <c r="G8" s="4"/>
      <c r="H8" s="4"/>
      <c r="I8" s="4"/>
      <c r="J8" s="162"/>
      <c r="K8" s="162"/>
      <c r="L8" s="162"/>
      <c r="M8" s="162"/>
      <c r="N8" s="166"/>
      <c r="O8" s="166"/>
      <c r="P8" s="175"/>
      <c r="Q8" s="175"/>
      <c r="R8" s="175"/>
      <c r="S8" s="175"/>
      <c r="T8" s="175"/>
      <c r="U8" s="175"/>
      <c r="V8" s="175"/>
      <c r="W8" s="175"/>
      <c r="X8" s="175"/>
      <c r="Y8" s="175"/>
      <c r="AA8" s="17" t="str">
        <f>IF(AND(C7="",E7="",G7=""),"👈　日付が記載されていません。","")</f>
        <v>👈　日付が記載されていません。</v>
      </c>
    </row>
    <row r="9" spans="1:55" ht="24" customHeight="1" x14ac:dyDescent="0.2">
      <c r="A9" s="3"/>
      <c r="B9" s="4"/>
      <c r="C9" s="4"/>
      <c r="D9" s="4"/>
      <c r="E9" s="4"/>
      <c r="F9" s="4"/>
      <c r="G9" s="4"/>
      <c r="H9" s="4"/>
      <c r="I9" s="4"/>
      <c r="J9" s="163"/>
      <c r="K9" s="163"/>
      <c r="L9" s="163"/>
      <c r="M9" s="163"/>
      <c r="N9" s="167"/>
      <c r="O9" s="167"/>
      <c r="P9" s="176"/>
      <c r="Q9" s="176"/>
      <c r="R9" s="176"/>
      <c r="S9" s="176"/>
      <c r="T9" s="176"/>
      <c r="U9" s="176"/>
      <c r="V9" s="176"/>
      <c r="W9" s="176"/>
      <c r="X9" s="176"/>
      <c r="Y9" s="176"/>
      <c r="AA9" s="17" t="str">
        <f>IF(P7="","👈　名称が記載されていません。","")</f>
        <v>👈　名称が記載されていません。</v>
      </c>
    </row>
    <row r="10" spans="1:55" ht="32.25" customHeight="1" x14ac:dyDescent="0.2">
      <c r="A10" s="170" t="s">
        <v>11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2"/>
    </row>
    <row r="11" spans="1:55" ht="23.25" customHeight="1" x14ac:dyDescent="0.2">
      <c r="A11" s="3"/>
      <c r="B11" s="168" t="s">
        <v>9</v>
      </c>
      <c r="C11" s="168"/>
      <c r="D11" s="168"/>
      <c r="E11" s="169" t="s">
        <v>8</v>
      </c>
      <c r="F11" s="169"/>
      <c r="G11" s="31"/>
      <c r="H11" s="4" t="s">
        <v>4</v>
      </c>
      <c r="I11" s="31"/>
      <c r="J11" s="4" t="s">
        <v>5</v>
      </c>
      <c r="K11" s="31"/>
      <c r="L11" s="165" t="s">
        <v>10</v>
      </c>
      <c r="M11" s="165"/>
      <c r="N11" s="165"/>
      <c r="O11" s="31"/>
      <c r="P11" s="4" t="s">
        <v>4</v>
      </c>
      <c r="Q11" s="31"/>
      <c r="R11" s="4" t="s">
        <v>5</v>
      </c>
      <c r="S11" s="31"/>
      <c r="T11" s="4" t="s">
        <v>6</v>
      </c>
      <c r="U11" s="4"/>
      <c r="V11" s="4"/>
      <c r="W11" s="4"/>
      <c r="X11" s="4"/>
      <c r="Y11" s="9"/>
      <c r="AA11" s="17" t="str">
        <f>IF(OR(G11="",I11="",K11="",O11="",Q11="",S11=""),"👈　適用期間が記載されていません。","")</f>
        <v>👈　適用期間が記載されていません。</v>
      </c>
    </row>
    <row r="12" spans="1:55" ht="23.25" customHeight="1" x14ac:dyDescent="0.2">
      <c r="A12" s="66" t="s">
        <v>38</v>
      </c>
      <c r="B12" s="173" t="str">
        <f>IF(AD14=1,"①","１")</f>
        <v>１</v>
      </c>
      <c r="C12" s="174"/>
      <c r="D12" s="64" t="s">
        <v>13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33"/>
      <c r="Q12" s="33"/>
      <c r="R12" s="33"/>
      <c r="S12" s="33"/>
      <c r="T12" s="33"/>
      <c r="U12" s="33"/>
      <c r="V12" s="33"/>
      <c r="W12" s="33"/>
      <c r="X12" s="33"/>
      <c r="Y12" s="34"/>
      <c r="AA12" s="32"/>
    </row>
    <row r="13" spans="1:55" ht="23.25" customHeight="1" thickBot="1" x14ac:dyDescent="0.25">
      <c r="A13" s="67"/>
      <c r="B13" s="160" t="str">
        <f>IF(AD14=2,"②","２")</f>
        <v>２</v>
      </c>
      <c r="C13" s="161"/>
      <c r="D13" s="53" t="s">
        <v>12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9" t="s">
        <v>14</v>
      </c>
      <c r="Q13" s="59"/>
      <c r="R13" s="59"/>
      <c r="S13" s="59"/>
      <c r="T13" s="59"/>
      <c r="U13" s="59"/>
      <c r="V13" s="59"/>
      <c r="W13" s="59"/>
      <c r="X13" s="59"/>
      <c r="Y13" s="60"/>
      <c r="AB13" s="32"/>
    </row>
    <row r="14" spans="1:55" ht="23.25" customHeight="1" thickBot="1" x14ac:dyDescent="0.25">
      <c r="A14" s="67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7"/>
      <c r="AD14" s="157"/>
      <c r="AE14" s="158"/>
      <c r="AF14" s="159"/>
      <c r="AG14" t="str">
        <f>IF(AD14="","",VLOOKUP(AD14,$BB$14:$BC$15,2,FALSE))</f>
        <v/>
      </c>
      <c r="BB14">
        <v>1</v>
      </c>
      <c r="BC14" t="s">
        <v>67</v>
      </c>
    </row>
    <row r="15" spans="1:55" ht="23.25" customHeight="1" x14ac:dyDescent="0.2">
      <c r="A15" s="67"/>
      <c r="B15" s="65" t="s">
        <v>15</v>
      </c>
      <c r="C15" s="65"/>
      <c r="D15" s="65"/>
      <c r="E15" s="65"/>
      <c r="F15" s="65"/>
      <c r="G15" s="65"/>
      <c r="H15" s="65"/>
      <c r="I15" s="65"/>
      <c r="J15" s="65" t="s">
        <v>21</v>
      </c>
      <c r="K15" s="65"/>
      <c r="L15" s="65"/>
      <c r="M15" s="65"/>
      <c r="N15" s="65"/>
      <c r="O15" s="65"/>
      <c r="P15" s="65"/>
      <c r="Q15" s="65"/>
      <c r="R15" s="65" t="s">
        <v>22</v>
      </c>
      <c r="S15" s="65"/>
      <c r="T15" s="65"/>
      <c r="U15" s="65"/>
      <c r="V15" s="65"/>
      <c r="W15" s="65"/>
      <c r="X15" s="65"/>
      <c r="Y15" s="143"/>
      <c r="BB15">
        <v>2</v>
      </c>
      <c r="BC15" t="s">
        <v>68</v>
      </c>
    </row>
    <row r="16" spans="1:55" ht="23.25" customHeight="1" x14ac:dyDescent="0.2">
      <c r="A16" s="67"/>
      <c r="B16" s="65"/>
      <c r="C16" s="65"/>
      <c r="D16" s="65"/>
      <c r="E16" s="65"/>
      <c r="F16" s="65"/>
      <c r="G16" s="65"/>
      <c r="H16" s="65"/>
      <c r="I16" s="65"/>
      <c r="J16" s="65" t="s">
        <v>19</v>
      </c>
      <c r="K16" s="65"/>
      <c r="L16" s="65"/>
      <c r="M16" s="181"/>
      <c r="N16" s="65" t="s">
        <v>20</v>
      </c>
      <c r="O16" s="65"/>
      <c r="P16" s="65"/>
      <c r="Q16" s="65"/>
      <c r="R16" s="142" t="s">
        <v>19</v>
      </c>
      <c r="S16" s="65"/>
      <c r="T16" s="65"/>
      <c r="U16" s="65"/>
      <c r="V16" s="142" t="s">
        <v>20</v>
      </c>
      <c r="W16" s="65"/>
      <c r="X16" s="65"/>
      <c r="Y16" s="143"/>
    </row>
    <row r="17" spans="1:57" ht="23.25" customHeight="1" x14ac:dyDescent="0.2">
      <c r="A17" s="67"/>
      <c r="B17" s="105"/>
      <c r="C17" s="38" t="s">
        <v>16</v>
      </c>
      <c r="D17" s="39"/>
      <c r="E17" s="39"/>
      <c r="F17" s="39"/>
      <c r="G17" s="39"/>
      <c r="H17" s="179" t="s">
        <v>17</v>
      </c>
      <c r="I17" s="180"/>
      <c r="J17" s="144"/>
      <c r="K17" s="145"/>
      <c r="L17" s="145"/>
      <c r="M17" s="146"/>
      <c r="N17" s="144"/>
      <c r="O17" s="145"/>
      <c r="P17" s="145"/>
      <c r="Q17" s="146"/>
      <c r="R17" s="145"/>
      <c r="S17" s="145"/>
      <c r="T17" s="145"/>
      <c r="U17" s="146"/>
      <c r="V17" s="145"/>
      <c r="W17" s="145"/>
      <c r="X17" s="145"/>
      <c r="Y17" s="147"/>
    </row>
    <row r="18" spans="1:57" ht="23.25" customHeight="1" x14ac:dyDescent="0.2">
      <c r="A18" s="67"/>
      <c r="B18" s="106"/>
      <c r="C18" s="40"/>
      <c r="D18" s="41"/>
      <c r="E18" s="41"/>
      <c r="F18" s="177" t="s">
        <v>18</v>
      </c>
      <c r="G18" s="177"/>
      <c r="H18" s="177"/>
      <c r="I18" s="178"/>
      <c r="J18" s="148"/>
      <c r="K18" s="149"/>
      <c r="L18" s="149"/>
      <c r="M18" s="150"/>
      <c r="N18" s="148"/>
      <c r="O18" s="149"/>
      <c r="P18" s="149"/>
      <c r="Q18" s="150"/>
      <c r="R18" s="149"/>
      <c r="S18" s="149"/>
      <c r="T18" s="149"/>
      <c r="U18" s="150"/>
      <c r="V18" s="149"/>
      <c r="W18" s="149"/>
      <c r="X18" s="149"/>
      <c r="Y18" s="182"/>
    </row>
    <row r="19" spans="1:57" ht="23.25" customHeight="1" x14ac:dyDescent="0.2">
      <c r="A19" s="67"/>
      <c r="B19" s="106"/>
      <c r="C19" s="80" t="s">
        <v>23</v>
      </c>
      <c r="D19" s="81"/>
      <c r="E19" s="81"/>
      <c r="F19" s="81"/>
      <c r="G19" s="81"/>
      <c r="H19" s="81"/>
      <c r="I19" s="82"/>
      <c r="J19" s="76"/>
      <c r="K19" s="77"/>
      <c r="L19" s="77"/>
      <c r="M19" s="77"/>
      <c r="N19" s="76"/>
      <c r="O19" s="77"/>
      <c r="P19" s="77"/>
      <c r="Q19" s="78"/>
      <c r="R19" s="77"/>
      <c r="S19" s="77"/>
      <c r="T19" s="77"/>
      <c r="U19" s="78"/>
      <c r="V19" s="77"/>
      <c r="W19" s="77"/>
      <c r="X19" s="77"/>
      <c r="Y19" s="130"/>
      <c r="BB19" s="50" t="s">
        <v>69</v>
      </c>
      <c r="BC19" s="49" t="e">
        <f>ROUNDDOWN(J23/2,0)</f>
        <v>#VALUE!</v>
      </c>
    </row>
    <row r="20" spans="1:57" ht="23.25" customHeight="1" thickBot="1" x14ac:dyDescent="0.25">
      <c r="A20" s="67"/>
      <c r="B20" s="106"/>
      <c r="C20" s="123" t="s">
        <v>27</v>
      </c>
      <c r="D20" s="124"/>
      <c r="E20" s="141"/>
      <c r="F20" s="141"/>
      <c r="G20" s="141"/>
      <c r="H20" s="141"/>
      <c r="I20" s="42" t="s">
        <v>28</v>
      </c>
      <c r="J20" s="76"/>
      <c r="K20" s="77"/>
      <c r="L20" s="77"/>
      <c r="M20" s="77"/>
      <c r="N20" s="76"/>
      <c r="O20" s="77"/>
      <c r="P20" s="77"/>
      <c r="Q20" s="78"/>
      <c r="R20" s="77"/>
      <c r="S20" s="77"/>
      <c r="T20" s="77"/>
      <c r="U20" s="78"/>
      <c r="V20" s="77"/>
      <c r="W20" s="77"/>
      <c r="X20" s="77"/>
      <c r="Y20" s="130"/>
      <c r="BC20">
        <f>AD22</f>
        <v>0</v>
      </c>
    </row>
    <row r="21" spans="1:57" ht="23.25" customHeight="1" thickBot="1" x14ac:dyDescent="0.25">
      <c r="A21" s="67"/>
      <c r="B21" s="83" t="s">
        <v>24</v>
      </c>
      <c r="C21" s="84"/>
      <c r="D21" s="84"/>
      <c r="E21" s="84"/>
      <c r="F21" s="84"/>
      <c r="G21" s="84"/>
      <c r="H21" s="86" t="s">
        <v>17</v>
      </c>
      <c r="I21" s="87"/>
      <c r="J21" s="131" t="str">
        <f>IF(SUM(J17,J19,J20)=0,"",SUM(J17,J19,J20))</f>
        <v/>
      </c>
      <c r="K21" s="132"/>
      <c r="L21" s="132"/>
      <c r="M21" s="135"/>
      <c r="N21" s="131" t="str">
        <f t="shared" ref="N21" si="0">IF(SUM(N17,N19,N20)=0,"",SUM(N17,N19,N20))</f>
        <v/>
      </c>
      <c r="O21" s="132"/>
      <c r="P21" s="132"/>
      <c r="Q21" s="135"/>
      <c r="R21" s="131" t="str">
        <f t="shared" ref="R21" si="1">IF(SUM(R17,R19,R20)=0,"",SUM(R17,R19,R20))</f>
        <v/>
      </c>
      <c r="S21" s="132"/>
      <c r="T21" s="132"/>
      <c r="U21" s="135"/>
      <c r="V21" s="131" t="str">
        <f t="shared" ref="V21" si="2">IF(SUM(V17,V19,V20)=0,"",SUM(V17,V19,V20))</f>
        <v/>
      </c>
      <c r="W21" s="132"/>
      <c r="X21" s="132"/>
      <c r="Y21" s="133"/>
      <c r="BB21" s="29" t="e">
        <f>IF(BC20&gt;=18,BC22,BC23)</f>
        <v>#VALUE!</v>
      </c>
      <c r="BC21" s="28" t="e">
        <f>IF(J21=0,"",IF(BC19&gt;=J21,BC19,J21))</f>
        <v>#VALUE!</v>
      </c>
    </row>
    <row r="22" spans="1:57" ht="23.25" customHeight="1" thickBot="1" x14ac:dyDescent="0.25">
      <c r="A22" s="67"/>
      <c r="B22" s="83" t="s">
        <v>25</v>
      </c>
      <c r="C22" s="53"/>
      <c r="D22" s="53"/>
      <c r="E22" s="53"/>
      <c r="F22" s="86" t="s">
        <v>26</v>
      </c>
      <c r="G22" s="86"/>
      <c r="H22" s="86"/>
      <c r="I22" s="87"/>
      <c r="J22" s="73"/>
      <c r="K22" s="74"/>
      <c r="L22" s="74"/>
      <c r="M22" s="136"/>
      <c r="N22" s="73"/>
      <c r="O22" s="74"/>
      <c r="P22" s="74"/>
      <c r="Q22" s="136"/>
      <c r="R22" s="18" t="s">
        <v>41</v>
      </c>
      <c r="S22" s="139" t="str">
        <f>IF(R21="","",ROUNDDOWN(1-(R21/J21),3))</f>
        <v/>
      </c>
      <c r="T22" s="139"/>
      <c r="U22" s="19" t="s">
        <v>42</v>
      </c>
      <c r="V22" s="18" t="s">
        <v>41</v>
      </c>
      <c r="W22" s="139" t="str">
        <f>IF(V21="","",ROUNDDOWN(1-(V21/N21),3))</f>
        <v/>
      </c>
      <c r="X22" s="139"/>
      <c r="Y22" s="43" t="s">
        <v>42</v>
      </c>
      <c r="AD22" s="154"/>
      <c r="AE22" s="155"/>
      <c r="AF22" s="156"/>
      <c r="BB22" t="s">
        <v>61</v>
      </c>
      <c r="BC22" t="e">
        <f>IF(BC21&gt;=BD25,1,IF(BC21&gt;=BD26,2,IF(BC21&gt;=BD27,3,IF(BC21&gt;=BD28,4,IF(BC21&gt;=BD29,5,IF(BC21&gt;=BD30,6,IF(BC21&gt;=BD31,7,8)))))))</f>
        <v>#VALUE!</v>
      </c>
      <c r="BE22" t="b">
        <f>IF(BC20&gt;=18,VLOOKUP(BC22,BB25:$BE$32,4,FALSE))</f>
        <v>0</v>
      </c>
    </row>
    <row r="23" spans="1:57" ht="23.25" customHeight="1" x14ac:dyDescent="0.2">
      <c r="A23" s="67"/>
      <c r="B23" s="85" t="s">
        <v>18</v>
      </c>
      <c r="C23" s="86"/>
      <c r="D23" s="86"/>
      <c r="E23" s="86"/>
      <c r="F23" s="86"/>
      <c r="G23" s="86"/>
      <c r="H23" s="86"/>
      <c r="I23" s="87"/>
      <c r="J23" s="131" t="str">
        <f>IF(SUM(J18,J19,J20)=0,"",SUM(J18,J19,J20))</f>
        <v/>
      </c>
      <c r="K23" s="132"/>
      <c r="L23" s="132"/>
      <c r="M23" s="132"/>
      <c r="N23" s="131" t="str">
        <f t="shared" ref="N23" si="3">IF(SUM(N18,N19,N20)=0,"",SUM(N18,N19,N20))</f>
        <v/>
      </c>
      <c r="O23" s="132"/>
      <c r="P23" s="132"/>
      <c r="Q23" s="132"/>
      <c r="R23" s="131" t="str">
        <f t="shared" ref="R23" si="4">IF(SUM(R18,R19,R20)=0,"",SUM(R18,R19,R20))</f>
        <v/>
      </c>
      <c r="S23" s="132"/>
      <c r="T23" s="132"/>
      <c r="U23" s="132"/>
      <c r="V23" s="131" t="str">
        <f t="shared" ref="V23" si="5">IF(SUM(V18,V19,V20)=0,"",SUM(V18,V19,V20))</f>
        <v/>
      </c>
      <c r="W23" s="132"/>
      <c r="X23" s="132"/>
      <c r="Y23" s="133"/>
      <c r="BB23" t="s">
        <v>62</v>
      </c>
      <c r="BC23" t="e">
        <f>IF(BC21&gt;=BD33,7,IF(BC21&gt;=BD34,8,9))</f>
        <v>#VALUE!</v>
      </c>
    </row>
    <row r="24" spans="1:57" ht="23.25" customHeight="1" thickBot="1" x14ac:dyDescent="0.25">
      <c r="A24" s="67"/>
      <c r="B24" s="88" t="s">
        <v>26</v>
      </c>
      <c r="C24" s="89"/>
      <c r="D24" s="89"/>
      <c r="E24" s="89"/>
      <c r="F24" s="89"/>
      <c r="G24" s="89"/>
      <c r="H24" s="89"/>
      <c r="I24" s="90"/>
      <c r="J24" s="131"/>
      <c r="K24" s="132"/>
      <c r="L24" s="132"/>
      <c r="M24" s="132"/>
      <c r="N24" s="107"/>
      <c r="O24" s="108"/>
      <c r="P24" s="108"/>
      <c r="Q24" s="134"/>
      <c r="R24" s="22" t="s">
        <v>41</v>
      </c>
      <c r="S24" s="140" t="str">
        <f>IF(R23="","",ROUNDDOWN(1-(R23/J23),3))</f>
        <v/>
      </c>
      <c r="T24" s="140"/>
      <c r="U24" s="21" t="s">
        <v>42</v>
      </c>
      <c r="V24" s="20" t="s">
        <v>41</v>
      </c>
      <c r="W24" s="139" t="str">
        <f>IF(V23="","",ROUNDDOWN(1-(V23/N23),3))</f>
        <v/>
      </c>
      <c r="X24" s="139"/>
      <c r="Y24" s="44" t="s">
        <v>42</v>
      </c>
      <c r="AQ24" s="23" t="s">
        <v>43</v>
      </c>
      <c r="AR24" s="23" t="s">
        <v>44</v>
      </c>
      <c r="AS24" s="23" t="s">
        <v>45</v>
      </c>
      <c r="AT24" s="23" t="s">
        <v>60</v>
      </c>
      <c r="BB24" s="23" t="s">
        <v>43</v>
      </c>
      <c r="BC24" s="23" t="s">
        <v>44</v>
      </c>
      <c r="BD24" s="23" t="s">
        <v>45</v>
      </c>
      <c r="BE24" s="23" t="s">
        <v>60</v>
      </c>
    </row>
    <row r="25" spans="1:57" ht="23.25" customHeight="1" x14ac:dyDescent="0.2">
      <c r="A25" s="67"/>
      <c r="B25" s="121"/>
      <c r="C25" s="91" t="s">
        <v>31</v>
      </c>
      <c r="D25" s="92"/>
      <c r="E25" s="92"/>
      <c r="F25" s="92"/>
      <c r="G25" s="92"/>
      <c r="H25" s="92"/>
      <c r="I25" s="93"/>
      <c r="J25" s="137"/>
      <c r="K25" s="128"/>
      <c r="L25" s="128"/>
      <c r="M25" s="128"/>
      <c r="N25" s="137"/>
      <c r="O25" s="128"/>
      <c r="P25" s="128"/>
      <c r="Q25" s="138"/>
      <c r="R25" s="128"/>
      <c r="S25" s="128"/>
      <c r="T25" s="128"/>
      <c r="U25" s="138"/>
      <c r="V25" s="128"/>
      <c r="W25" s="128"/>
      <c r="X25" s="128"/>
      <c r="Y25" s="129"/>
      <c r="AQ25" s="24">
        <v>1</v>
      </c>
      <c r="AR25" s="24" t="s">
        <v>46</v>
      </c>
      <c r="AS25" s="24" t="s">
        <v>47</v>
      </c>
      <c r="AT25" s="27">
        <v>1200</v>
      </c>
      <c r="BB25" s="24">
        <v>1</v>
      </c>
      <c r="BC25" s="24" t="s">
        <v>46</v>
      </c>
      <c r="BD25" s="24">
        <v>10000</v>
      </c>
      <c r="BE25" s="27">
        <v>1200</v>
      </c>
    </row>
    <row r="26" spans="1:57" ht="23.25" customHeight="1" thickBot="1" x14ac:dyDescent="0.25">
      <c r="A26" s="67"/>
      <c r="B26" s="122"/>
      <c r="C26" s="94" t="s">
        <v>32</v>
      </c>
      <c r="D26" s="95"/>
      <c r="E26" s="95"/>
      <c r="F26" s="95"/>
      <c r="G26" s="95"/>
      <c r="H26" s="95"/>
      <c r="I26" s="96"/>
      <c r="J26" s="76"/>
      <c r="K26" s="77"/>
      <c r="L26" s="77"/>
      <c r="M26" s="77"/>
      <c r="N26" s="76"/>
      <c r="O26" s="77"/>
      <c r="P26" s="77"/>
      <c r="Q26" s="78"/>
      <c r="R26" s="77"/>
      <c r="S26" s="77"/>
      <c r="T26" s="77"/>
      <c r="U26" s="78"/>
      <c r="V26" s="77"/>
      <c r="W26" s="77"/>
      <c r="X26" s="77"/>
      <c r="Y26" s="130"/>
      <c r="AQ26" s="24">
        <v>2</v>
      </c>
      <c r="AR26" s="24" t="s">
        <v>48</v>
      </c>
      <c r="AS26" s="24" t="s">
        <v>49</v>
      </c>
      <c r="AT26" s="27">
        <v>1080</v>
      </c>
      <c r="BB26" s="24">
        <v>2</v>
      </c>
      <c r="BC26" s="24" t="s">
        <v>48</v>
      </c>
      <c r="BD26" s="24">
        <v>7500</v>
      </c>
      <c r="BE26" s="27">
        <v>1080</v>
      </c>
    </row>
    <row r="27" spans="1:57" ht="23.25" customHeight="1" thickBot="1" x14ac:dyDescent="0.25">
      <c r="A27" s="67"/>
      <c r="B27" s="122"/>
      <c r="C27" s="125" t="s">
        <v>27</v>
      </c>
      <c r="D27" s="126"/>
      <c r="E27" s="127"/>
      <c r="F27" s="127"/>
      <c r="G27" s="127"/>
      <c r="H27" s="127"/>
      <c r="I27" s="45" t="s">
        <v>28</v>
      </c>
      <c r="J27" s="76"/>
      <c r="K27" s="77"/>
      <c r="L27" s="77"/>
      <c r="M27" s="77"/>
      <c r="N27" s="76"/>
      <c r="O27" s="77"/>
      <c r="P27" s="77"/>
      <c r="Q27" s="78"/>
      <c r="R27" s="77"/>
      <c r="S27" s="77"/>
      <c r="T27" s="77"/>
      <c r="U27" s="78"/>
      <c r="V27" s="77"/>
      <c r="W27" s="77"/>
      <c r="X27" s="77"/>
      <c r="Y27" s="130"/>
      <c r="AD27" s="151"/>
      <c r="AE27" s="152"/>
      <c r="AF27" s="153"/>
      <c r="AQ27" s="24">
        <v>3</v>
      </c>
      <c r="AR27" s="24" t="s">
        <v>48</v>
      </c>
      <c r="AS27" s="24" t="s">
        <v>50</v>
      </c>
      <c r="AT27" s="25">
        <v>960</v>
      </c>
      <c r="BB27" s="24">
        <v>3</v>
      </c>
      <c r="BC27" s="24" t="s">
        <v>48</v>
      </c>
      <c r="BD27" s="24">
        <v>6000</v>
      </c>
      <c r="BE27" s="25">
        <v>960</v>
      </c>
    </row>
    <row r="28" spans="1:57" ht="23.25" customHeight="1" thickBot="1" x14ac:dyDescent="0.25">
      <c r="A28" s="67"/>
      <c r="B28" s="97" t="s">
        <v>33</v>
      </c>
      <c r="C28" s="98"/>
      <c r="D28" s="98"/>
      <c r="E28" s="98"/>
      <c r="F28" s="98"/>
      <c r="G28" s="98"/>
      <c r="H28" s="98"/>
      <c r="I28" s="99"/>
      <c r="J28" s="107" t="str">
        <f>IF(SUM(J25:M27)=0,"",SUM(J25:M27))</f>
        <v/>
      </c>
      <c r="K28" s="108"/>
      <c r="L28" s="108"/>
      <c r="M28" s="108"/>
      <c r="N28" s="107" t="str">
        <f t="shared" ref="N28" si="6">IF(SUM(N25:Q27)=0,"",SUM(N25:Q27))</f>
        <v/>
      </c>
      <c r="O28" s="108"/>
      <c r="P28" s="108"/>
      <c r="Q28" s="108"/>
      <c r="R28" s="107" t="str">
        <f t="shared" ref="R28" si="7">IF(SUM(R25:U27)=0,"",SUM(R25:U27))</f>
        <v/>
      </c>
      <c r="S28" s="108"/>
      <c r="T28" s="108"/>
      <c r="U28" s="108"/>
      <c r="V28" s="107" t="str">
        <f t="shared" ref="V28" si="8">IF(SUM(V25:Y27)=0,"",SUM(V25:Y27))</f>
        <v/>
      </c>
      <c r="W28" s="108"/>
      <c r="X28" s="108"/>
      <c r="Y28" s="109"/>
      <c r="AD28" s="26"/>
      <c r="AQ28" s="24">
        <v>4</v>
      </c>
      <c r="AR28" s="24" t="s">
        <v>48</v>
      </c>
      <c r="AS28" s="24" t="s">
        <v>51</v>
      </c>
      <c r="AT28" s="25">
        <v>800</v>
      </c>
      <c r="BB28" s="24">
        <v>4</v>
      </c>
      <c r="BC28" s="24" t="s">
        <v>48</v>
      </c>
      <c r="BD28" s="24">
        <v>4000</v>
      </c>
      <c r="BE28" s="25">
        <v>800</v>
      </c>
    </row>
    <row r="29" spans="1:57" ht="23.25" customHeight="1" x14ac:dyDescent="0.2">
      <c r="A29" s="67"/>
      <c r="B29" s="100" t="s">
        <v>34</v>
      </c>
      <c r="C29" s="101"/>
      <c r="D29" s="101"/>
      <c r="E29" s="101"/>
      <c r="F29" s="101"/>
      <c r="G29" s="101"/>
      <c r="H29" s="114" t="s">
        <v>17</v>
      </c>
      <c r="I29" s="115"/>
      <c r="J29" s="110" t="str">
        <f>IF(SUM(J21,J28)=0,"",IF($AD$27=1,ROUNDDOWN(SUM(J21,J28)*10%,0),ROUNDDOWN(SUM(J21,(J28-J27))*10%,0)))</f>
        <v/>
      </c>
      <c r="K29" s="111"/>
      <c r="L29" s="111"/>
      <c r="M29" s="111"/>
      <c r="N29" s="110" t="str">
        <f t="shared" ref="N29" si="9">IF(SUM(N21,N28)=0,"",IF($AD$27=1,ROUNDDOWN(SUM(N21,N28)*10%,0),ROUNDDOWN(SUM(N21,(N28-N27))*10%,0)))</f>
        <v/>
      </c>
      <c r="O29" s="111"/>
      <c r="P29" s="111"/>
      <c r="Q29" s="112"/>
      <c r="R29" s="111" t="str">
        <f t="shared" ref="R29" si="10">IF(SUM(R21,R28)=0,"",IF($AD$27=1,ROUNDDOWN(SUM(R21,R28)*10%,0),ROUNDDOWN(SUM(R21,(R28-R27))*10%,0)))</f>
        <v/>
      </c>
      <c r="S29" s="111"/>
      <c r="T29" s="111"/>
      <c r="U29" s="112"/>
      <c r="V29" s="111" t="str">
        <f t="shared" ref="V29" si="11">IF(SUM(V21,V28)=0,"",IF($AD$27=1,ROUNDDOWN(SUM(V21,V28)*10%,0),ROUNDDOWN(SUM(V21,(V28-V27))*10%,0)))</f>
        <v/>
      </c>
      <c r="W29" s="111"/>
      <c r="X29" s="111"/>
      <c r="Y29" s="113"/>
      <c r="AQ29" s="24">
        <v>5</v>
      </c>
      <c r="AR29" s="24" t="s">
        <v>48</v>
      </c>
      <c r="AS29" s="24" t="s">
        <v>52</v>
      </c>
      <c r="AT29" s="25">
        <v>640</v>
      </c>
      <c r="BB29" s="24">
        <v>5</v>
      </c>
      <c r="BC29" s="24" t="s">
        <v>48</v>
      </c>
      <c r="BD29" s="24">
        <v>3000</v>
      </c>
      <c r="BE29" s="25">
        <v>640</v>
      </c>
    </row>
    <row r="30" spans="1:57" ht="23.25" customHeight="1" thickBot="1" x14ac:dyDescent="0.25">
      <c r="A30" s="67"/>
      <c r="B30" s="88" t="s">
        <v>18</v>
      </c>
      <c r="C30" s="89"/>
      <c r="D30" s="89"/>
      <c r="E30" s="89"/>
      <c r="F30" s="89"/>
      <c r="G30" s="89"/>
      <c r="H30" s="89"/>
      <c r="I30" s="90"/>
      <c r="J30" s="69" t="str">
        <f>IF(SUM(J23,J28)=0,"",IF($AD$27=1,ROUNDDOWN(SUM(J23,J28)*10%,0),ROUNDDOWN(SUM(J23,(J28-J27))*10%,0)))</f>
        <v/>
      </c>
      <c r="K30" s="70"/>
      <c r="L30" s="70"/>
      <c r="M30" s="70"/>
      <c r="N30" s="69" t="str">
        <f t="shared" ref="N30" si="12">IF(SUM(N23,N28)=0,"",IF($AD$27=1,ROUNDDOWN(SUM(N23,N28)*10%,0),ROUNDDOWN(SUM(N23,(N28-N27))*10%,0)))</f>
        <v/>
      </c>
      <c r="O30" s="70"/>
      <c r="P30" s="70"/>
      <c r="Q30" s="71"/>
      <c r="R30" s="70" t="str">
        <f t="shared" ref="R30" si="13">IF(SUM(R23,R28)=0,"",IF($AD$27=1,ROUNDDOWN(SUM(R23,R28)*10%,0),ROUNDDOWN(SUM(R23,(R28-R27))*10%,0)))</f>
        <v/>
      </c>
      <c r="S30" s="70"/>
      <c r="T30" s="70"/>
      <c r="U30" s="71"/>
      <c r="V30" s="70" t="str">
        <f t="shared" ref="V30" si="14">IF(SUM(V23,V28)=0,"",IF($AD$27=1,ROUNDDOWN(SUM(V23,V28)*10%,0),ROUNDDOWN(SUM(V23,(V28-V27))*10%,0)))</f>
        <v/>
      </c>
      <c r="W30" s="70"/>
      <c r="X30" s="70"/>
      <c r="Y30" s="116"/>
      <c r="AQ30" s="24">
        <v>6</v>
      </c>
      <c r="AR30" s="24" t="s">
        <v>48</v>
      </c>
      <c r="AS30" s="24" t="s">
        <v>53</v>
      </c>
      <c r="AT30" s="25">
        <v>560</v>
      </c>
      <c r="BB30" s="24">
        <v>6</v>
      </c>
      <c r="BC30" s="24" t="s">
        <v>48</v>
      </c>
      <c r="BD30" s="24">
        <v>2500</v>
      </c>
      <c r="BE30" s="25">
        <v>560</v>
      </c>
    </row>
    <row r="31" spans="1:57" ht="23.25" customHeight="1" thickBot="1" x14ac:dyDescent="0.25">
      <c r="A31" s="67"/>
      <c r="B31" s="117" t="s">
        <v>35</v>
      </c>
      <c r="C31" s="118"/>
      <c r="D31" s="118"/>
      <c r="E31" s="118"/>
      <c r="F31" s="118"/>
      <c r="G31" s="51" t="str">
        <f>IF(J21="","",BB21)</f>
        <v/>
      </c>
      <c r="H31" s="119" t="s">
        <v>36</v>
      </c>
      <c r="I31" s="120"/>
      <c r="J31" s="54" t="str">
        <f>IF(J21="","",VLOOKUP($G$31,$AQ$25:$AT$35,4,FALSE))</f>
        <v/>
      </c>
      <c r="K31" s="55"/>
      <c r="L31" s="55"/>
      <c r="M31" s="55"/>
      <c r="N31" s="54" t="str">
        <f>IF(J31=0,"",J31)</f>
        <v/>
      </c>
      <c r="O31" s="55"/>
      <c r="P31" s="55"/>
      <c r="Q31" s="55"/>
      <c r="R31" s="54" t="str">
        <f>IF(R21="","",IF(AND($AD$14=1,S22&gt;=20%),J31/2,IF(AND($AD$14=2,S22&gt;=50%),J31/2,J31)))</f>
        <v/>
      </c>
      <c r="S31" s="55"/>
      <c r="T31" s="55"/>
      <c r="U31" s="55"/>
      <c r="V31" s="54" t="str">
        <f>IF(V21="","",IF(AND($AD$14=1,W22&gt;=20%),N31/2,IF(AND($AD$14=2,W22&gt;=50%),N31/2,N31)))</f>
        <v/>
      </c>
      <c r="W31" s="55"/>
      <c r="X31" s="55"/>
      <c r="Y31" s="72"/>
      <c r="AQ31" s="24">
        <v>7</v>
      </c>
      <c r="AR31" s="24" t="s">
        <v>48</v>
      </c>
      <c r="AS31" s="24" t="s">
        <v>54</v>
      </c>
      <c r="AT31" s="25">
        <v>480</v>
      </c>
      <c r="BB31" s="24">
        <v>7</v>
      </c>
      <c r="BC31" s="24" t="s">
        <v>48</v>
      </c>
      <c r="BD31" s="24">
        <v>2000</v>
      </c>
      <c r="BE31" s="25">
        <v>480</v>
      </c>
    </row>
    <row r="32" spans="1:57" ht="23.25" customHeight="1" x14ac:dyDescent="0.2">
      <c r="A32" s="67"/>
      <c r="B32" s="100" t="s">
        <v>37</v>
      </c>
      <c r="C32" s="101"/>
      <c r="D32" s="101"/>
      <c r="E32" s="101"/>
      <c r="F32" s="101"/>
      <c r="G32" s="101"/>
      <c r="H32" s="86" t="s">
        <v>17</v>
      </c>
      <c r="I32" s="87"/>
      <c r="J32" s="73" t="str">
        <f>IF(J31="","",SUM(J21,J28,J29,J31))</f>
        <v/>
      </c>
      <c r="K32" s="74"/>
      <c r="L32" s="74"/>
      <c r="M32" s="74"/>
      <c r="N32" s="73" t="str">
        <f>IF(N31="","",SUM(N21,N28,N29,N31))</f>
        <v/>
      </c>
      <c r="O32" s="74"/>
      <c r="P32" s="74"/>
      <c r="Q32" s="74"/>
      <c r="R32" s="73" t="str">
        <f>IF(R31="","",SUM(R21,R28,R29,R31))</f>
        <v/>
      </c>
      <c r="S32" s="74"/>
      <c r="T32" s="74"/>
      <c r="U32" s="74"/>
      <c r="V32" s="73" t="str">
        <f>IF(V31="","",SUM(V21,V28,V29,V31))</f>
        <v/>
      </c>
      <c r="W32" s="74"/>
      <c r="X32" s="74"/>
      <c r="Y32" s="75"/>
      <c r="AQ32" s="24">
        <v>8</v>
      </c>
      <c r="AR32" s="24" t="s">
        <v>48</v>
      </c>
      <c r="AS32" s="24" t="s">
        <v>55</v>
      </c>
      <c r="AT32" s="25">
        <v>320</v>
      </c>
      <c r="BB32" s="24">
        <v>8</v>
      </c>
      <c r="BC32" s="24" t="s">
        <v>48</v>
      </c>
      <c r="BD32" s="24">
        <v>0</v>
      </c>
      <c r="BE32" s="25">
        <v>320</v>
      </c>
    </row>
    <row r="33" spans="1:57" ht="23.25" customHeight="1" x14ac:dyDescent="0.2">
      <c r="A33" s="68"/>
      <c r="B33" s="102" t="s">
        <v>18</v>
      </c>
      <c r="C33" s="103"/>
      <c r="D33" s="103"/>
      <c r="E33" s="103"/>
      <c r="F33" s="103"/>
      <c r="G33" s="103"/>
      <c r="H33" s="103"/>
      <c r="I33" s="104"/>
      <c r="J33" s="56" t="str">
        <f>IF(J31="","",SUM(J23,J28,J30,J31))</f>
        <v/>
      </c>
      <c r="K33" s="57"/>
      <c r="L33" s="57"/>
      <c r="M33" s="57"/>
      <c r="N33" s="56" t="str">
        <f>IF(N31="","",SUM(N23,N28,N30,N31))</f>
        <v/>
      </c>
      <c r="O33" s="57"/>
      <c r="P33" s="57"/>
      <c r="Q33" s="57"/>
      <c r="R33" s="56" t="str">
        <f>IF(R31="","",SUM(R23,R28,R30,R31))</f>
        <v/>
      </c>
      <c r="S33" s="57"/>
      <c r="T33" s="57"/>
      <c r="U33" s="57"/>
      <c r="V33" s="56" t="str">
        <f>IF(V31="","",SUM(V23,V28,V30,V31))</f>
        <v/>
      </c>
      <c r="W33" s="57"/>
      <c r="X33" s="57"/>
      <c r="Y33" s="58"/>
      <c r="AQ33" s="24">
        <v>7</v>
      </c>
      <c r="AR33" s="24" t="s">
        <v>56</v>
      </c>
      <c r="AS33" s="24" t="s">
        <v>57</v>
      </c>
      <c r="AT33" s="25">
        <v>480</v>
      </c>
      <c r="BB33" s="24">
        <v>7</v>
      </c>
      <c r="BC33" s="24" t="s">
        <v>56</v>
      </c>
      <c r="BD33" s="24">
        <v>2000</v>
      </c>
      <c r="BE33" s="25">
        <v>480</v>
      </c>
    </row>
    <row r="34" spans="1:57" ht="21" customHeight="1" x14ac:dyDescent="0.2">
      <c r="A34" s="52" t="s">
        <v>39</v>
      </c>
      <c r="B34" s="79" t="s">
        <v>40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AQ34" s="24">
        <v>8</v>
      </c>
      <c r="AR34" s="24" t="s">
        <v>48</v>
      </c>
      <c r="AS34" s="24" t="s">
        <v>58</v>
      </c>
      <c r="AT34" s="25">
        <v>320</v>
      </c>
      <c r="BB34" s="24">
        <v>8</v>
      </c>
      <c r="BC34" s="24" t="s">
        <v>48</v>
      </c>
      <c r="BD34" s="24">
        <v>1500</v>
      </c>
      <c r="BE34" s="25">
        <v>320</v>
      </c>
    </row>
    <row r="35" spans="1:57" ht="21" customHeight="1" x14ac:dyDescent="0.2">
      <c r="A35" s="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AQ35" s="24">
        <v>9</v>
      </c>
      <c r="AR35" s="24" t="s">
        <v>48</v>
      </c>
      <c r="AS35" s="24" t="s">
        <v>59</v>
      </c>
      <c r="AT35" s="25">
        <v>240</v>
      </c>
      <c r="BB35" s="24">
        <v>9</v>
      </c>
      <c r="BC35" s="24" t="s">
        <v>48</v>
      </c>
      <c r="BD35" s="24">
        <v>0</v>
      </c>
      <c r="BE35" s="25">
        <v>240</v>
      </c>
    </row>
  </sheetData>
  <sheetProtection algorithmName="SHA-512" hashValue="xKFA8mtz4PHj2qXJV3oDjh5urVnjQzvgoDcM7J5n4GH4QOSBAp9QE0JgwWFtGhi9hECw7rlMtFO3pN4MffLd7g==" saltValue="qHZSyeJohEPcbSgD9LrwxQ==" spinCount="100000" sheet="1" objects="1" scenarios="1"/>
  <mergeCells count="123">
    <mergeCell ref="AD27:AF27"/>
    <mergeCell ref="AD22:AF22"/>
    <mergeCell ref="AD14:AF14"/>
    <mergeCell ref="B13:C13"/>
    <mergeCell ref="J4:M9"/>
    <mergeCell ref="A7:B7"/>
    <mergeCell ref="N4:O6"/>
    <mergeCell ref="N7:O9"/>
    <mergeCell ref="B11:D11"/>
    <mergeCell ref="E11:F11"/>
    <mergeCell ref="L11:N11"/>
    <mergeCell ref="A10:Y10"/>
    <mergeCell ref="B12:C12"/>
    <mergeCell ref="P4:Y6"/>
    <mergeCell ref="P7:Y9"/>
    <mergeCell ref="F18:I18"/>
    <mergeCell ref="H17:I17"/>
    <mergeCell ref="J16:M16"/>
    <mergeCell ref="N16:Q16"/>
    <mergeCell ref="R16:U16"/>
    <mergeCell ref="R18:U18"/>
    <mergeCell ref="V18:Y18"/>
    <mergeCell ref="J19:M19"/>
    <mergeCell ref="N19:Q19"/>
    <mergeCell ref="R19:U19"/>
    <mergeCell ref="V19:Y19"/>
    <mergeCell ref="E20:H20"/>
    <mergeCell ref="V16:Y16"/>
    <mergeCell ref="J15:Q15"/>
    <mergeCell ref="R15:Y15"/>
    <mergeCell ref="J17:M17"/>
    <mergeCell ref="N17:Q17"/>
    <mergeCell ref="R17:U17"/>
    <mergeCell ref="V17:Y17"/>
    <mergeCell ref="J18:M18"/>
    <mergeCell ref="N18:Q18"/>
    <mergeCell ref="N23:Q23"/>
    <mergeCell ref="J20:M20"/>
    <mergeCell ref="N20:Q20"/>
    <mergeCell ref="R20:U20"/>
    <mergeCell ref="V20:Y20"/>
    <mergeCell ref="J25:M25"/>
    <mergeCell ref="N25:Q25"/>
    <mergeCell ref="R25:U25"/>
    <mergeCell ref="H21:I21"/>
    <mergeCell ref="R21:U21"/>
    <mergeCell ref="V21:Y21"/>
    <mergeCell ref="S22:T22"/>
    <mergeCell ref="W22:X22"/>
    <mergeCell ref="S24:T24"/>
    <mergeCell ref="W24:X24"/>
    <mergeCell ref="J27:M27"/>
    <mergeCell ref="N27:Q27"/>
    <mergeCell ref="R27:U27"/>
    <mergeCell ref="R30:U30"/>
    <mergeCell ref="V30:Y30"/>
    <mergeCell ref="B31:F31"/>
    <mergeCell ref="H31:I31"/>
    <mergeCell ref="B25:B27"/>
    <mergeCell ref="C20:D20"/>
    <mergeCell ref="C27:D27"/>
    <mergeCell ref="E27:H27"/>
    <mergeCell ref="V25:Y25"/>
    <mergeCell ref="V26:Y26"/>
    <mergeCell ref="V27:Y27"/>
    <mergeCell ref="R23:U23"/>
    <mergeCell ref="V23:Y23"/>
    <mergeCell ref="J24:M24"/>
    <mergeCell ref="N24:Q24"/>
    <mergeCell ref="F22:I22"/>
    <mergeCell ref="J21:M21"/>
    <mergeCell ref="N21:Q21"/>
    <mergeCell ref="J22:M22"/>
    <mergeCell ref="N22:Q22"/>
    <mergeCell ref="J23:M23"/>
    <mergeCell ref="B34:Y35"/>
    <mergeCell ref="C19:I19"/>
    <mergeCell ref="B21:G21"/>
    <mergeCell ref="B22:E22"/>
    <mergeCell ref="B23:I23"/>
    <mergeCell ref="B24:I24"/>
    <mergeCell ref="C25:I25"/>
    <mergeCell ref="C26:I26"/>
    <mergeCell ref="B28:I28"/>
    <mergeCell ref="B29:G29"/>
    <mergeCell ref="B30:I30"/>
    <mergeCell ref="B32:G32"/>
    <mergeCell ref="B33:I33"/>
    <mergeCell ref="B17:B20"/>
    <mergeCell ref="H32:I32"/>
    <mergeCell ref="V28:Y28"/>
    <mergeCell ref="J29:M29"/>
    <mergeCell ref="N29:Q29"/>
    <mergeCell ref="R29:U29"/>
    <mergeCell ref="V29:Y29"/>
    <mergeCell ref="H29:I29"/>
    <mergeCell ref="J28:M28"/>
    <mergeCell ref="N28:Q28"/>
    <mergeCell ref="R28:U28"/>
    <mergeCell ref="D13:O13"/>
    <mergeCell ref="J31:M31"/>
    <mergeCell ref="N31:Q31"/>
    <mergeCell ref="J33:M33"/>
    <mergeCell ref="N33:Q33"/>
    <mergeCell ref="R33:U33"/>
    <mergeCell ref="V33:Y33"/>
    <mergeCell ref="P13:Y13"/>
    <mergeCell ref="A3:Y3"/>
    <mergeCell ref="A5:B5"/>
    <mergeCell ref="D12:O12"/>
    <mergeCell ref="B15:I16"/>
    <mergeCell ref="A12:A33"/>
    <mergeCell ref="J30:M30"/>
    <mergeCell ref="N30:Q30"/>
    <mergeCell ref="R31:U31"/>
    <mergeCell ref="V31:Y31"/>
    <mergeCell ref="J32:M32"/>
    <mergeCell ref="N32:Q32"/>
    <mergeCell ref="R32:U32"/>
    <mergeCell ref="V32:Y32"/>
    <mergeCell ref="J26:M26"/>
    <mergeCell ref="N26:Q26"/>
    <mergeCell ref="R26:U26"/>
  </mergeCells>
  <phoneticPr fontId="1"/>
  <dataValidations count="1">
    <dataValidation imeMode="off" allowBlank="1" showInputMessage="1" showErrorMessage="1" sqref="N17:Y21 N23:Y23 N22:S22 Y24:Y27 N24:S27 Y22 J17:M27 T25:T27 J28:Y31 U22:W22 X25:X27 U24:W27" xr:uid="{9E79A5E7-4452-433C-86CB-1070A8406340}"/>
  </dataValidations>
  <pageMargins left="0.59055118110236227" right="0.59055118110236227" top="0.59055118110236227" bottom="0.59055118110236227" header="0.19685039370078741" footer="0.19685039370078741"/>
  <pageSetup paperSize="9" scale="98" orientation="portrait" blackAndWhite="1" r:id="rId1"/>
  <headerFooter>
    <oddFooter>&amp;R.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B742-B275-4203-8C30-DE02261EC47E}">
  <sheetPr>
    <tabColor rgb="FFFF0000"/>
  </sheetPr>
  <dimension ref="A1:Y35"/>
  <sheetViews>
    <sheetView showGridLines="0" view="pageBreakPreview" zoomScale="115" zoomScaleNormal="100" zoomScaleSheetLayoutView="115" workbookViewId="0">
      <selection activeCell="AB9" sqref="AB9"/>
    </sheetView>
  </sheetViews>
  <sheetFormatPr defaultColWidth="3.3984375" defaultRowHeight="16.5" customHeight="1" x14ac:dyDescent="0.2"/>
  <cols>
    <col min="2" max="2" width="2.3984375" customWidth="1"/>
    <col min="3" max="3" width="4.19921875" customWidth="1"/>
    <col min="25" max="25" width="3.8984375" customWidth="1"/>
  </cols>
  <sheetData>
    <row r="1" spans="1:25" ht="16.5" customHeight="1" x14ac:dyDescent="0.2">
      <c r="A1" t="s">
        <v>70</v>
      </c>
    </row>
    <row r="3" spans="1:25" ht="19.5" customHeight="1" x14ac:dyDescent="0.2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24" customHeight="1" x14ac:dyDescent="0.2">
      <c r="A4" s="1"/>
      <c r="B4" s="2"/>
      <c r="C4" s="2"/>
      <c r="D4" s="2"/>
      <c r="E4" s="2"/>
      <c r="F4" s="2"/>
      <c r="G4" s="2"/>
      <c r="H4" s="2"/>
      <c r="I4" s="2"/>
      <c r="J4" s="162" t="s">
        <v>7</v>
      </c>
      <c r="K4" s="162"/>
      <c r="L4" s="162"/>
      <c r="M4" s="162"/>
      <c r="N4" s="166" t="s">
        <v>2</v>
      </c>
      <c r="O4" s="166"/>
      <c r="P4" s="183" t="s">
        <v>64</v>
      </c>
      <c r="Q4" s="183"/>
      <c r="R4" s="183"/>
      <c r="S4" s="183"/>
      <c r="T4" s="183"/>
      <c r="U4" s="183"/>
      <c r="V4" s="183"/>
      <c r="W4" s="183"/>
      <c r="X4" s="183"/>
      <c r="Y4" s="183"/>
    </row>
    <row r="5" spans="1:25" ht="24" customHeight="1" x14ac:dyDescent="0.2">
      <c r="A5" s="184" t="s">
        <v>63</v>
      </c>
      <c r="B5" s="185"/>
      <c r="C5" s="4" t="s">
        <v>1</v>
      </c>
      <c r="D5" s="4"/>
      <c r="E5" s="4"/>
      <c r="F5" s="4"/>
      <c r="G5" s="4"/>
      <c r="H5" s="4"/>
      <c r="I5" s="4"/>
      <c r="J5" s="162"/>
      <c r="K5" s="162"/>
      <c r="L5" s="162"/>
      <c r="M5" s="162"/>
      <c r="N5" s="166"/>
      <c r="O5" s="166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5" ht="24" customHeight="1" x14ac:dyDescent="0.2">
      <c r="A6" s="3"/>
      <c r="B6" s="4"/>
      <c r="C6" s="4"/>
      <c r="D6" s="4"/>
      <c r="E6" s="4"/>
      <c r="F6" s="4"/>
      <c r="G6" s="4"/>
      <c r="H6" s="4"/>
      <c r="I6" s="4"/>
      <c r="J6" s="162"/>
      <c r="K6" s="162"/>
      <c r="L6" s="162"/>
      <c r="M6" s="162"/>
      <c r="N6" s="166"/>
      <c r="O6" s="166"/>
      <c r="P6" s="183"/>
      <c r="Q6" s="183"/>
      <c r="R6" s="183"/>
      <c r="S6" s="183"/>
      <c r="T6" s="183"/>
      <c r="U6" s="183"/>
      <c r="V6" s="183"/>
      <c r="W6" s="183"/>
      <c r="X6" s="183"/>
      <c r="Y6" s="183"/>
    </row>
    <row r="7" spans="1:25" ht="24" customHeight="1" x14ac:dyDescent="0.2">
      <c r="A7" s="164" t="s">
        <v>8</v>
      </c>
      <c r="B7" s="165"/>
      <c r="C7" s="16">
        <v>3</v>
      </c>
      <c r="D7" s="4" t="s">
        <v>4</v>
      </c>
      <c r="E7" s="16">
        <v>6</v>
      </c>
      <c r="F7" s="4" t="s">
        <v>5</v>
      </c>
      <c r="G7" s="16">
        <v>14</v>
      </c>
      <c r="H7" s="4" t="s">
        <v>6</v>
      </c>
      <c r="I7" s="4"/>
      <c r="J7" s="162"/>
      <c r="K7" s="162"/>
      <c r="L7" s="162"/>
      <c r="M7" s="162"/>
      <c r="N7" s="166" t="s">
        <v>3</v>
      </c>
      <c r="O7" s="166"/>
      <c r="P7" s="183" t="s">
        <v>66</v>
      </c>
      <c r="Q7" s="183"/>
      <c r="R7" s="183"/>
      <c r="S7" s="183"/>
      <c r="T7" s="183"/>
      <c r="U7" s="183"/>
      <c r="V7" s="183"/>
      <c r="W7" s="183"/>
      <c r="X7" s="183"/>
      <c r="Y7" s="183"/>
    </row>
    <row r="8" spans="1:25" ht="24" customHeight="1" x14ac:dyDescent="0.2">
      <c r="A8" s="3"/>
      <c r="B8" s="4"/>
      <c r="C8" s="4"/>
      <c r="D8" s="4"/>
      <c r="E8" s="4"/>
      <c r="F8" s="4"/>
      <c r="G8" s="4"/>
      <c r="H8" s="4"/>
      <c r="I8" s="4"/>
      <c r="J8" s="162"/>
      <c r="K8" s="162"/>
      <c r="L8" s="162"/>
      <c r="M8" s="162"/>
      <c r="N8" s="166"/>
      <c r="O8" s="166"/>
      <c r="P8" s="183"/>
      <c r="Q8" s="183"/>
      <c r="R8" s="183"/>
      <c r="S8" s="183"/>
      <c r="T8" s="183"/>
      <c r="U8" s="183"/>
      <c r="V8" s="183"/>
      <c r="W8" s="183"/>
      <c r="X8" s="183"/>
      <c r="Y8" s="183"/>
    </row>
    <row r="9" spans="1:25" ht="24" customHeight="1" x14ac:dyDescent="0.2">
      <c r="A9" s="3"/>
      <c r="B9" s="4"/>
      <c r="C9" s="4"/>
      <c r="D9" s="4"/>
      <c r="E9" s="4"/>
      <c r="F9" s="4"/>
      <c r="G9" s="4"/>
      <c r="H9" s="4"/>
      <c r="I9" s="4"/>
      <c r="J9" s="163"/>
      <c r="K9" s="163"/>
      <c r="L9" s="163"/>
      <c r="M9" s="163"/>
      <c r="N9" s="167"/>
      <c r="O9" s="167"/>
      <c r="P9" s="186"/>
      <c r="Q9" s="186"/>
      <c r="R9" s="186"/>
      <c r="S9" s="186"/>
      <c r="T9" s="186"/>
      <c r="U9" s="186"/>
      <c r="V9" s="186"/>
      <c r="W9" s="186"/>
      <c r="X9" s="186"/>
      <c r="Y9" s="186"/>
    </row>
    <row r="10" spans="1:25" ht="32.25" customHeight="1" x14ac:dyDescent="0.2">
      <c r="A10" s="170" t="s">
        <v>11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2"/>
    </row>
    <row r="11" spans="1:25" ht="23.25" customHeight="1" x14ac:dyDescent="0.2">
      <c r="A11" s="5"/>
      <c r="B11" s="168" t="s">
        <v>9</v>
      </c>
      <c r="C11" s="168"/>
      <c r="D11" s="168"/>
      <c r="E11" s="169" t="s">
        <v>8</v>
      </c>
      <c r="F11" s="169"/>
      <c r="G11" s="16">
        <v>3</v>
      </c>
      <c r="H11" s="4" t="s">
        <v>4</v>
      </c>
      <c r="I11" s="16">
        <v>7</v>
      </c>
      <c r="J11" s="4" t="s">
        <v>5</v>
      </c>
      <c r="K11" s="16">
        <v>1</v>
      </c>
      <c r="L11" s="165" t="s">
        <v>10</v>
      </c>
      <c r="M11" s="165"/>
      <c r="N11" s="165"/>
      <c r="O11" s="16">
        <v>3</v>
      </c>
      <c r="P11" s="4" t="s">
        <v>4</v>
      </c>
      <c r="Q11" s="16">
        <v>9</v>
      </c>
      <c r="R11" s="4" t="s">
        <v>5</v>
      </c>
      <c r="S11" s="16">
        <v>30</v>
      </c>
      <c r="T11" s="4" t="s">
        <v>6</v>
      </c>
      <c r="U11" s="4"/>
      <c r="V11" s="4"/>
      <c r="W11" s="4"/>
      <c r="X11" s="4"/>
      <c r="Y11" s="9"/>
    </row>
    <row r="12" spans="1:25" ht="23.25" customHeight="1" x14ac:dyDescent="0.2">
      <c r="A12" s="189" t="s">
        <v>38</v>
      </c>
      <c r="B12" s="192" t="s">
        <v>29</v>
      </c>
      <c r="C12" s="193"/>
      <c r="D12" s="194" t="s">
        <v>13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2"/>
      <c r="Q12" s="2"/>
      <c r="R12" s="2"/>
      <c r="S12" s="2"/>
      <c r="T12" s="2"/>
      <c r="U12" s="2"/>
      <c r="V12" s="2"/>
      <c r="W12" s="2"/>
      <c r="X12" s="2"/>
      <c r="Y12" s="8"/>
    </row>
    <row r="13" spans="1:25" ht="23.25" customHeight="1" x14ac:dyDescent="0.2">
      <c r="A13" s="190"/>
      <c r="B13" s="195" t="s">
        <v>30</v>
      </c>
      <c r="C13" s="196"/>
      <c r="D13" s="168" t="s">
        <v>12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5" t="s">
        <v>14</v>
      </c>
      <c r="Q13" s="165"/>
      <c r="R13" s="165"/>
      <c r="S13" s="165"/>
      <c r="T13" s="165"/>
      <c r="U13" s="165"/>
      <c r="V13" s="165"/>
      <c r="W13" s="165"/>
      <c r="X13" s="165"/>
      <c r="Y13" s="197"/>
    </row>
    <row r="14" spans="1:25" ht="23.25" customHeight="1" x14ac:dyDescent="0.2">
      <c r="A14" s="190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ht="23.25" customHeight="1" x14ac:dyDescent="0.2">
      <c r="A15" s="190"/>
      <c r="B15" s="166" t="s">
        <v>15</v>
      </c>
      <c r="C15" s="166"/>
      <c r="D15" s="166"/>
      <c r="E15" s="166"/>
      <c r="F15" s="166"/>
      <c r="G15" s="166"/>
      <c r="H15" s="166"/>
      <c r="I15" s="166"/>
      <c r="J15" s="166" t="s">
        <v>21</v>
      </c>
      <c r="K15" s="166"/>
      <c r="L15" s="166"/>
      <c r="M15" s="166"/>
      <c r="N15" s="166"/>
      <c r="O15" s="166"/>
      <c r="P15" s="166"/>
      <c r="Q15" s="166"/>
      <c r="R15" s="166" t="s">
        <v>22</v>
      </c>
      <c r="S15" s="166"/>
      <c r="T15" s="166"/>
      <c r="U15" s="166"/>
      <c r="V15" s="166"/>
      <c r="W15" s="166"/>
      <c r="X15" s="166"/>
      <c r="Y15" s="166"/>
    </row>
    <row r="16" spans="1:25" ht="23.25" customHeight="1" x14ac:dyDescent="0.2">
      <c r="A16" s="190"/>
      <c r="B16" s="166"/>
      <c r="C16" s="166"/>
      <c r="D16" s="166"/>
      <c r="E16" s="166"/>
      <c r="F16" s="166"/>
      <c r="G16" s="166"/>
      <c r="H16" s="166"/>
      <c r="I16" s="166"/>
      <c r="J16" s="166" t="s">
        <v>19</v>
      </c>
      <c r="K16" s="166"/>
      <c r="L16" s="166"/>
      <c r="M16" s="187"/>
      <c r="N16" s="166" t="s">
        <v>20</v>
      </c>
      <c r="O16" s="166"/>
      <c r="P16" s="166"/>
      <c r="Q16" s="166"/>
      <c r="R16" s="188" t="s">
        <v>19</v>
      </c>
      <c r="S16" s="166"/>
      <c r="T16" s="166"/>
      <c r="U16" s="166"/>
      <c r="V16" s="188" t="s">
        <v>20</v>
      </c>
      <c r="W16" s="166"/>
      <c r="X16" s="166"/>
      <c r="Y16" s="166"/>
    </row>
    <row r="17" spans="1:25" ht="23.25" customHeight="1" x14ac:dyDescent="0.2">
      <c r="A17" s="190"/>
      <c r="B17" s="198"/>
      <c r="C17" s="10" t="s">
        <v>16</v>
      </c>
      <c r="D17" s="11"/>
      <c r="E17" s="11"/>
      <c r="F17" s="11"/>
      <c r="G17" s="11"/>
      <c r="H17" s="200" t="s">
        <v>17</v>
      </c>
      <c r="I17" s="201"/>
      <c r="J17" s="202">
        <v>3500</v>
      </c>
      <c r="K17" s="203"/>
      <c r="L17" s="203"/>
      <c r="M17" s="204"/>
      <c r="N17" s="202"/>
      <c r="O17" s="203"/>
      <c r="P17" s="203"/>
      <c r="Q17" s="204"/>
      <c r="R17" s="203">
        <v>496</v>
      </c>
      <c r="S17" s="203"/>
      <c r="T17" s="203"/>
      <c r="U17" s="204"/>
      <c r="V17" s="203">
        <v>96</v>
      </c>
      <c r="W17" s="203"/>
      <c r="X17" s="203"/>
      <c r="Y17" s="204"/>
    </row>
    <row r="18" spans="1:25" ht="23.25" customHeight="1" x14ac:dyDescent="0.2">
      <c r="A18" s="190"/>
      <c r="B18" s="199"/>
      <c r="C18" s="12"/>
      <c r="D18" s="13"/>
      <c r="E18" s="13"/>
      <c r="F18" s="205" t="s">
        <v>18</v>
      </c>
      <c r="G18" s="205"/>
      <c r="H18" s="205"/>
      <c r="I18" s="206"/>
      <c r="J18" s="207">
        <v>7600</v>
      </c>
      <c r="K18" s="208"/>
      <c r="L18" s="208"/>
      <c r="M18" s="209"/>
      <c r="N18" s="207"/>
      <c r="O18" s="208"/>
      <c r="P18" s="208"/>
      <c r="Q18" s="209"/>
      <c r="R18" s="208">
        <v>959</v>
      </c>
      <c r="S18" s="208"/>
      <c r="T18" s="208"/>
      <c r="U18" s="209"/>
      <c r="V18" s="208">
        <v>96</v>
      </c>
      <c r="W18" s="208"/>
      <c r="X18" s="208"/>
      <c r="Y18" s="209"/>
    </row>
    <row r="19" spans="1:25" ht="23.25" customHeight="1" x14ac:dyDescent="0.2">
      <c r="A19" s="190"/>
      <c r="B19" s="199"/>
      <c r="C19" s="216" t="s">
        <v>23</v>
      </c>
      <c r="D19" s="217"/>
      <c r="E19" s="217"/>
      <c r="F19" s="217"/>
      <c r="G19" s="217"/>
      <c r="H19" s="217"/>
      <c r="I19" s="218"/>
      <c r="J19" s="213">
        <v>300</v>
      </c>
      <c r="K19" s="214"/>
      <c r="L19" s="214"/>
      <c r="M19" s="214"/>
      <c r="N19" s="213">
        <v>300</v>
      </c>
      <c r="O19" s="214"/>
      <c r="P19" s="214"/>
      <c r="Q19" s="215"/>
      <c r="R19" s="214">
        <v>0</v>
      </c>
      <c r="S19" s="214"/>
      <c r="T19" s="214"/>
      <c r="U19" s="215"/>
      <c r="V19" s="214">
        <v>0</v>
      </c>
      <c r="W19" s="214"/>
      <c r="X19" s="214"/>
      <c r="Y19" s="215"/>
    </row>
    <row r="20" spans="1:25" ht="23.25" customHeight="1" x14ac:dyDescent="0.2">
      <c r="A20" s="190"/>
      <c r="B20" s="199"/>
      <c r="C20" s="210" t="s">
        <v>27</v>
      </c>
      <c r="D20" s="211"/>
      <c r="E20" s="212"/>
      <c r="F20" s="212"/>
      <c r="G20" s="212"/>
      <c r="H20" s="212"/>
      <c r="I20" s="14" t="s">
        <v>28</v>
      </c>
      <c r="J20" s="213"/>
      <c r="K20" s="214"/>
      <c r="L20" s="214"/>
      <c r="M20" s="214"/>
      <c r="N20" s="213"/>
      <c r="O20" s="214"/>
      <c r="P20" s="214"/>
      <c r="Q20" s="215"/>
      <c r="R20" s="214"/>
      <c r="S20" s="214"/>
      <c r="T20" s="214"/>
      <c r="U20" s="215"/>
      <c r="V20" s="214"/>
      <c r="W20" s="214"/>
      <c r="X20" s="214"/>
      <c r="Y20" s="215"/>
    </row>
    <row r="21" spans="1:25" ht="23.25" customHeight="1" x14ac:dyDescent="0.2">
      <c r="A21" s="190"/>
      <c r="B21" s="219" t="s">
        <v>24</v>
      </c>
      <c r="C21" s="194"/>
      <c r="D21" s="194"/>
      <c r="E21" s="194"/>
      <c r="F21" s="194"/>
      <c r="G21" s="194"/>
      <c r="H21" s="169" t="s">
        <v>17</v>
      </c>
      <c r="I21" s="220"/>
      <c r="J21" s="131">
        <f>IF(SUM(J17,J19,J20)=0,"",SUM(J17,J19,J20))</f>
        <v>3800</v>
      </c>
      <c r="K21" s="132"/>
      <c r="L21" s="132"/>
      <c r="M21" s="135"/>
      <c r="N21" s="131">
        <f t="shared" ref="N21" si="0">IF(SUM(N17,N19,N20)=0,"",SUM(N17,N19,N20))</f>
        <v>300</v>
      </c>
      <c r="O21" s="132"/>
      <c r="P21" s="132"/>
      <c r="Q21" s="135"/>
      <c r="R21" s="131">
        <f t="shared" ref="R21" si="1">IF(SUM(R17,R19,R20)=0,"",SUM(R17,R19,R20))</f>
        <v>496</v>
      </c>
      <c r="S21" s="132"/>
      <c r="T21" s="132"/>
      <c r="U21" s="135"/>
      <c r="V21" s="131">
        <f t="shared" ref="V21" si="2">IF(SUM(V17,V19,V20)=0,"",SUM(V17,V19,V20))</f>
        <v>96</v>
      </c>
      <c r="W21" s="132"/>
      <c r="X21" s="132"/>
      <c r="Y21" s="135"/>
    </row>
    <row r="22" spans="1:25" ht="23.25" customHeight="1" x14ac:dyDescent="0.2">
      <c r="A22" s="190"/>
      <c r="B22" s="219" t="s">
        <v>25</v>
      </c>
      <c r="C22" s="168"/>
      <c r="D22" s="168"/>
      <c r="E22" s="168"/>
      <c r="F22" s="169" t="s">
        <v>26</v>
      </c>
      <c r="G22" s="169"/>
      <c r="H22" s="169"/>
      <c r="I22" s="220"/>
      <c r="J22" s="73"/>
      <c r="K22" s="74"/>
      <c r="L22" s="74"/>
      <c r="M22" s="136"/>
      <c r="N22" s="73"/>
      <c r="O22" s="74"/>
      <c r="P22" s="74"/>
      <c r="Q22" s="136"/>
      <c r="R22" s="48" t="s">
        <v>41</v>
      </c>
      <c r="S22" s="139">
        <f>IF(R21="","",1-(R21/J21))</f>
        <v>0.86947368421052629</v>
      </c>
      <c r="T22" s="139"/>
      <c r="U22" s="19" t="s">
        <v>42</v>
      </c>
      <c r="V22" s="48" t="s">
        <v>41</v>
      </c>
      <c r="W22" s="139">
        <f>IF(V21="","",1-(V21/N21))</f>
        <v>0.67999999999999994</v>
      </c>
      <c r="X22" s="139"/>
      <c r="Y22" s="19" t="s">
        <v>42</v>
      </c>
    </row>
    <row r="23" spans="1:25" ht="23.25" customHeight="1" x14ac:dyDescent="0.2">
      <c r="A23" s="190"/>
      <c r="B23" s="221" t="s">
        <v>18</v>
      </c>
      <c r="C23" s="169"/>
      <c r="D23" s="169"/>
      <c r="E23" s="169"/>
      <c r="F23" s="169"/>
      <c r="G23" s="169"/>
      <c r="H23" s="169"/>
      <c r="I23" s="220"/>
      <c r="J23" s="131">
        <f>IF(SUM(J18,J19,J20)=0,"",SUM(J18,J19,J20))</f>
        <v>7900</v>
      </c>
      <c r="K23" s="132"/>
      <c r="L23" s="132"/>
      <c r="M23" s="132"/>
      <c r="N23" s="131">
        <f t="shared" ref="N23" si="3">IF(SUM(N18,N19,N20)=0,"",SUM(N18,N19,N20))</f>
        <v>300</v>
      </c>
      <c r="O23" s="132"/>
      <c r="P23" s="132"/>
      <c r="Q23" s="132"/>
      <c r="R23" s="131">
        <f t="shared" ref="R23" si="4">IF(SUM(R18,R19,R20)=0,"",SUM(R18,R19,R20))</f>
        <v>959</v>
      </c>
      <c r="S23" s="132"/>
      <c r="T23" s="132"/>
      <c r="U23" s="132"/>
      <c r="V23" s="131">
        <f t="shared" ref="V23" si="5">IF(SUM(V18,V19,V20)=0,"",SUM(V18,V19,V20))</f>
        <v>96</v>
      </c>
      <c r="W23" s="132"/>
      <c r="X23" s="132"/>
      <c r="Y23" s="135"/>
    </row>
    <row r="24" spans="1:25" ht="23.25" customHeight="1" thickBot="1" x14ac:dyDescent="0.25">
      <c r="A24" s="190"/>
      <c r="B24" s="222" t="s">
        <v>26</v>
      </c>
      <c r="C24" s="223"/>
      <c r="D24" s="223"/>
      <c r="E24" s="223"/>
      <c r="F24" s="223"/>
      <c r="G24" s="223"/>
      <c r="H24" s="223"/>
      <c r="I24" s="224"/>
      <c r="J24" s="131"/>
      <c r="K24" s="132"/>
      <c r="L24" s="132"/>
      <c r="M24" s="132"/>
      <c r="N24" s="107"/>
      <c r="O24" s="108"/>
      <c r="P24" s="108"/>
      <c r="Q24" s="134"/>
      <c r="R24" s="47" t="s">
        <v>41</v>
      </c>
      <c r="S24" s="140">
        <f>IF(R23="","",1-(R23/J23))</f>
        <v>0.87860759493670881</v>
      </c>
      <c r="T24" s="140"/>
      <c r="U24" s="21" t="s">
        <v>42</v>
      </c>
      <c r="V24" s="46" t="s">
        <v>41</v>
      </c>
      <c r="W24" s="140">
        <f>IF(V23="","",1-(V23/N23))</f>
        <v>0.67999999999999994</v>
      </c>
      <c r="X24" s="140"/>
      <c r="Y24" s="21" t="s">
        <v>42</v>
      </c>
    </row>
    <row r="25" spans="1:25" ht="23.25" customHeight="1" x14ac:dyDescent="0.2">
      <c r="A25" s="190"/>
      <c r="B25" s="228"/>
      <c r="C25" s="230" t="s">
        <v>31</v>
      </c>
      <c r="D25" s="231"/>
      <c r="E25" s="231"/>
      <c r="F25" s="231"/>
      <c r="G25" s="231"/>
      <c r="H25" s="231"/>
      <c r="I25" s="232"/>
      <c r="J25" s="233">
        <v>2000</v>
      </c>
      <c r="K25" s="234"/>
      <c r="L25" s="234"/>
      <c r="M25" s="234"/>
      <c r="N25" s="233">
        <v>2000</v>
      </c>
      <c r="O25" s="234"/>
      <c r="P25" s="234"/>
      <c r="Q25" s="235"/>
      <c r="R25" s="234">
        <v>0</v>
      </c>
      <c r="S25" s="234"/>
      <c r="T25" s="234"/>
      <c r="U25" s="235"/>
      <c r="V25" s="234">
        <v>0</v>
      </c>
      <c r="W25" s="234"/>
      <c r="X25" s="234"/>
      <c r="Y25" s="235"/>
    </row>
    <row r="26" spans="1:25" ht="23.25" customHeight="1" x14ac:dyDescent="0.2">
      <c r="A26" s="190"/>
      <c r="B26" s="229"/>
      <c r="C26" s="236" t="s">
        <v>32</v>
      </c>
      <c r="D26" s="237"/>
      <c r="E26" s="237"/>
      <c r="F26" s="237"/>
      <c r="G26" s="237"/>
      <c r="H26" s="237"/>
      <c r="I26" s="238"/>
      <c r="J26" s="213">
        <v>4300</v>
      </c>
      <c r="K26" s="214"/>
      <c r="L26" s="214"/>
      <c r="M26" s="214"/>
      <c r="N26" s="213">
        <v>3418</v>
      </c>
      <c r="O26" s="214"/>
      <c r="P26" s="214"/>
      <c r="Q26" s="215"/>
      <c r="R26" s="214">
        <v>1500</v>
      </c>
      <c r="S26" s="214"/>
      <c r="T26" s="214"/>
      <c r="U26" s="215"/>
      <c r="V26" s="214">
        <v>1900</v>
      </c>
      <c r="W26" s="214"/>
      <c r="X26" s="214"/>
      <c r="Y26" s="215"/>
    </row>
    <row r="27" spans="1:25" ht="23.25" customHeight="1" x14ac:dyDescent="0.2">
      <c r="A27" s="190"/>
      <c r="B27" s="229"/>
      <c r="C27" s="225" t="s">
        <v>27</v>
      </c>
      <c r="D27" s="226"/>
      <c r="E27" s="227" t="s">
        <v>65</v>
      </c>
      <c r="F27" s="227"/>
      <c r="G27" s="227"/>
      <c r="H27" s="227"/>
      <c r="I27" s="8" t="s">
        <v>28</v>
      </c>
      <c r="J27" s="213">
        <v>45</v>
      </c>
      <c r="K27" s="214"/>
      <c r="L27" s="214"/>
      <c r="M27" s="214"/>
      <c r="N27" s="213">
        <v>45</v>
      </c>
      <c r="O27" s="214"/>
      <c r="P27" s="214"/>
      <c r="Q27" s="215"/>
      <c r="R27" s="214">
        <v>25</v>
      </c>
      <c r="S27" s="214"/>
      <c r="T27" s="214"/>
      <c r="U27" s="215"/>
      <c r="V27" s="214">
        <v>25</v>
      </c>
      <c r="W27" s="214"/>
      <c r="X27" s="214"/>
      <c r="Y27" s="215"/>
    </row>
    <row r="28" spans="1:25" ht="23.25" customHeight="1" thickBot="1" x14ac:dyDescent="0.25">
      <c r="A28" s="190"/>
      <c r="B28" s="246" t="s">
        <v>33</v>
      </c>
      <c r="C28" s="247"/>
      <c r="D28" s="247"/>
      <c r="E28" s="247"/>
      <c r="F28" s="247"/>
      <c r="G28" s="247"/>
      <c r="H28" s="247"/>
      <c r="I28" s="248"/>
      <c r="J28" s="107">
        <f>IF(SUM(J25:M27)=0,"",SUM(J25:M27))</f>
        <v>6345</v>
      </c>
      <c r="K28" s="108"/>
      <c r="L28" s="108"/>
      <c r="M28" s="108"/>
      <c r="N28" s="107">
        <f t="shared" ref="N28" si="6">IF(SUM(N25:Q27)=0,"",SUM(N25:Q27))</f>
        <v>5463</v>
      </c>
      <c r="O28" s="108"/>
      <c r="P28" s="108"/>
      <c r="Q28" s="108"/>
      <c r="R28" s="107">
        <f t="shared" ref="R28" si="7">IF(SUM(R25:U27)=0,"",SUM(R25:U27))</f>
        <v>1525</v>
      </c>
      <c r="S28" s="108"/>
      <c r="T28" s="108"/>
      <c r="U28" s="108"/>
      <c r="V28" s="107">
        <f t="shared" ref="V28" si="8">IF(SUM(V25:Y27)=0,"",SUM(V25:Y27))</f>
        <v>1925</v>
      </c>
      <c r="W28" s="108"/>
      <c r="X28" s="108"/>
      <c r="Y28" s="134"/>
    </row>
    <row r="29" spans="1:25" ht="23.25" customHeight="1" x14ac:dyDescent="0.2">
      <c r="A29" s="190"/>
      <c r="B29" s="239" t="s">
        <v>34</v>
      </c>
      <c r="C29" s="240"/>
      <c r="D29" s="240"/>
      <c r="E29" s="240"/>
      <c r="F29" s="240"/>
      <c r="G29" s="240"/>
      <c r="H29" s="241" t="s">
        <v>17</v>
      </c>
      <c r="I29" s="242"/>
      <c r="J29" s="243">
        <f>IF(SUM(J21,J28)=0,"",IF($AD$27=1,SUM(J21,J28)*10%,SUM(J21,(J28-J27))*10%))</f>
        <v>1010</v>
      </c>
      <c r="K29" s="244"/>
      <c r="L29" s="244"/>
      <c r="M29" s="244"/>
      <c r="N29" s="243">
        <f t="shared" ref="N29" si="9">IF(SUM(N21,N28)=0,"",IF($AD$27=1,SUM(N21,N28)*10%,SUM(N21,(N28-N27))*10%))</f>
        <v>571.80000000000007</v>
      </c>
      <c r="O29" s="244"/>
      <c r="P29" s="244"/>
      <c r="Q29" s="245"/>
      <c r="R29" s="244">
        <f t="shared" ref="R29" si="10">IF(SUM(R21,R28)=0,"",IF($AD$27=1,SUM(R21,R28)*10%,SUM(R21,(R28-R27))*10%))</f>
        <v>199.60000000000002</v>
      </c>
      <c r="S29" s="244"/>
      <c r="T29" s="244"/>
      <c r="U29" s="245"/>
      <c r="V29" s="244">
        <f t="shared" ref="V29" si="11">IF(SUM(V21,V28)=0,"",IF($AD$27=1,SUM(V21,V28)*10%,SUM(V21,(V28-V27))*10%))</f>
        <v>199.60000000000002</v>
      </c>
      <c r="W29" s="244"/>
      <c r="X29" s="244"/>
      <c r="Y29" s="245"/>
    </row>
    <row r="30" spans="1:25" ht="23.25" customHeight="1" thickBot="1" x14ac:dyDescent="0.25">
      <c r="A30" s="190"/>
      <c r="B30" s="222" t="s">
        <v>18</v>
      </c>
      <c r="C30" s="223"/>
      <c r="D30" s="223"/>
      <c r="E30" s="223"/>
      <c r="F30" s="223"/>
      <c r="G30" s="223"/>
      <c r="H30" s="223"/>
      <c r="I30" s="224"/>
      <c r="J30" s="249">
        <f>IF(SUM(J23,J28)=0,"",IF($AD$27=1,SUM(J23,J28)*10%,SUM(J23,(J28-J27))*10%))</f>
        <v>1420</v>
      </c>
      <c r="K30" s="250"/>
      <c r="L30" s="250"/>
      <c r="M30" s="250"/>
      <c r="N30" s="249">
        <f t="shared" ref="N30" si="12">IF(SUM(N23,N28)=0,"",IF($AD$27=1,SUM(N23,N28)*10%,SUM(N23,(N28-N27))*10%))</f>
        <v>571.80000000000007</v>
      </c>
      <c r="O30" s="250"/>
      <c r="P30" s="250"/>
      <c r="Q30" s="251"/>
      <c r="R30" s="250">
        <f t="shared" ref="R30" si="13">IF(SUM(R23,R28)=0,"",IF($AD$27=1,SUM(R23,R28)*10%,SUM(R23,(R28-R27))*10%))</f>
        <v>245.9</v>
      </c>
      <c r="S30" s="250"/>
      <c r="T30" s="250"/>
      <c r="U30" s="251"/>
      <c r="V30" s="250">
        <f t="shared" ref="V30" si="14">IF(SUM(V23,V28)=0,"",IF($AD$27=1,SUM(V23,V28)*10%,SUM(V23,(V28-V27))*10%))</f>
        <v>199.60000000000002</v>
      </c>
      <c r="W30" s="250"/>
      <c r="X30" s="250"/>
      <c r="Y30" s="251"/>
    </row>
    <row r="31" spans="1:25" ht="23.25" customHeight="1" thickBot="1" x14ac:dyDescent="0.25">
      <c r="A31" s="190"/>
      <c r="B31" s="252" t="s">
        <v>35</v>
      </c>
      <c r="C31" s="253"/>
      <c r="D31" s="253"/>
      <c r="E31" s="253"/>
      <c r="F31" s="253"/>
      <c r="G31" s="30">
        <v>5</v>
      </c>
      <c r="H31" s="254" t="s">
        <v>36</v>
      </c>
      <c r="I31" s="255"/>
      <c r="J31" s="54">
        <v>640</v>
      </c>
      <c r="K31" s="55"/>
      <c r="L31" s="55"/>
      <c r="M31" s="55"/>
      <c r="N31" s="54">
        <v>640</v>
      </c>
      <c r="O31" s="55"/>
      <c r="P31" s="55"/>
      <c r="Q31" s="55"/>
      <c r="R31" s="54">
        <v>320</v>
      </c>
      <c r="S31" s="55"/>
      <c r="T31" s="55"/>
      <c r="U31" s="55"/>
      <c r="V31" s="54">
        <v>320</v>
      </c>
      <c r="W31" s="55"/>
      <c r="X31" s="55"/>
      <c r="Y31" s="264"/>
    </row>
    <row r="32" spans="1:25" ht="23.25" customHeight="1" x14ac:dyDescent="0.2">
      <c r="A32" s="190"/>
      <c r="B32" s="239" t="s">
        <v>37</v>
      </c>
      <c r="C32" s="240"/>
      <c r="D32" s="240"/>
      <c r="E32" s="240"/>
      <c r="F32" s="240"/>
      <c r="G32" s="240"/>
      <c r="H32" s="169" t="s">
        <v>17</v>
      </c>
      <c r="I32" s="220"/>
      <c r="J32" s="265">
        <v>11795</v>
      </c>
      <c r="K32" s="266"/>
      <c r="L32" s="266"/>
      <c r="M32" s="266"/>
      <c r="N32" s="265">
        <v>6974.8</v>
      </c>
      <c r="O32" s="266"/>
      <c r="P32" s="266"/>
      <c r="Q32" s="266"/>
      <c r="R32" s="265">
        <v>2540.6</v>
      </c>
      <c r="S32" s="266"/>
      <c r="T32" s="266"/>
      <c r="U32" s="266"/>
      <c r="V32" s="265">
        <v>2540.6</v>
      </c>
      <c r="W32" s="266"/>
      <c r="X32" s="266"/>
      <c r="Y32" s="267"/>
    </row>
    <row r="33" spans="1:25" ht="23.25" customHeight="1" x14ac:dyDescent="0.2">
      <c r="A33" s="191"/>
      <c r="B33" s="256" t="s">
        <v>18</v>
      </c>
      <c r="C33" s="257"/>
      <c r="D33" s="257"/>
      <c r="E33" s="257"/>
      <c r="F33" s="257"/>
      <c r="G33" s="257"/>
      <c r="H33" s="257"/>
      <c r="I33" s="258"/>
      <c r="J33" s="259">
        <v>16305</v>
      </c>
      <c r="K33" s="260"/>
      <c r="L33" s="260"/>
      <c r="M33" s="260"/>
      <c r="N33" s="259">
        <v>6974.8</v>
      </c>
      <c r="O33" s="260"/>
      <c r="P33" s="260"/>
      <c r="Q33" s="260"/>
      <c r="R33" s="259">
        <v>3049.9</v>
      </c>
      <c r="S33" s="260"/>
      <c r="T33" s="260"/>
      <c r="U33" s="260"/>
      <c r="V33" s="259">
        <v>2540.6</v>
      </c>
      <c r="W33" s="260"/>
      <c r="X33" s="260"/>
      <c r="Y33" s="261"/>
    </row>
    <row r="34" spans="1:25" ht="21" customHeight="1" x14ac:dyDescent="0.2">
      <c r="A34" s="15" t="s">
        <v>39</v>
      </c>
      <c r="B34" s="262" t="s">
        <v>40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</row>
    <row r="35" spans="1:25" ht="21" customHeight="1" x14ac:dyDescent="0.2"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</row>
  </sheetData>
  <sheetProtection algorithmName="SHA-512" hashValue="VrPBLcfgGbffRo5YjCSGhZWqM/N6kbeE7nGg/TWoKkQZo1DOdXP3KbQ8PQvCGNYGEjMFdn/ixZgIXaHzfcksqw==" saltValue="U0fWLM5bC663C+27UbgfGg==" spinCount="100000" sheet="1" objects="1" scenarios="1"/>
  <mergeCells count="120">
    <mergeCell ref="B33:I33"/>
    <mergeCell ref="J33:M33"/>
    <mergeCell ref="N33:Q33"/>
    <mergeCell ref="R33:U33"/>
    <mergeCell ref="V33:Y33"/>
    <mergeCell ref="B34:Y35"/>
    <mergeCell ref="V31:Y31"/>
    <mergeCell ref="B32:G32"/>
    <mergeCell ref="H32:I32"/>
    <mergeCell ref="J32:M32"/>
    <mergeCell ref="N32:Q32"/>
    <mergeCell ref="R32:U32"/>
    <mergeCell ref="V32:Y32"/>
    <mergeCell ref="B30:I30"/>
    <mergeCell ref="J30:M30"/>
    <mergeCell ref="N30:Q30"/>
    <mergeCell ref="R30:U30"/>
    <mergeCell ref="V30:Y30"/>
    <mergeCell ref="B31:F31"/>
    <mergeCell ref="H31:I31"/>
    <mergeCell ref="J31:M31"/>
    <mergeCell ref="N31:Q31"/>
    <mergeCell ref="R31:U31"/>
    <mergeCell ref="B29:G29"/>
    <mergeCell ref="H29:I29"/>
    <mergeCell ref="J29:M29"/>
    <mergeCell ref="N29:Q29"/>
    <mergeCell ref="R29:U29"/>
    <mergeCell ref="V29:Y29"/>
    <mergeCell ref="B28:I28"/>
    <mergeCell ref="J28:M28"/>
    <mergeCell ref="N28:Q28"/>
    <mergeCell ref="R28:U28"/>
    <mergeCell ref="V28:Y28"/>
    <mergeCell ref="V26:Y26"/>
    <mergeCell ref="C27:D27"/>
    <mergeCell ref="E27:H27"/>
    <mergeCell ref="J27:M27"/>
    <mergeCell ref="N27:Q27"/>
    <mergeCell ref="R27:U27"/>
    <mergeCell ref="V27:Y27"/>
    <mergeCell ref="B25:B27"/>
    <mergeCell ref="C25:I25"/>
    <mergeCell ref="J25:M25"/>
    <mergeCell ref="N25:Q25"/>
    <mergeCell ref="R25:U25"/>
    <mergeCell ref="V25:Y25"/>
    <mergeCell ref="C26:I26"/>
    <mergeCell ref="J26:M26"/>
    <mergeCell ref="N26:Q26"/>
    <mergeCell ref="R26:U26"/>
    <mergeCell ref="B23:I23"/>
    <mergeCell ref="J23:M23"/>
    <mergeCell ref="N23:Q23"/>
    <mergeCell ref="R23:U23"/>
    <mergeCell ref="V23:Y23"/>
    <mergeCell ref="B24:I24"/>
    <mergeCell ref="J24:M24"/>
    <mergeCell ref="N24:Q24"/>
    <mergeCell ref="S24:T24"/>
    <mergeCell ref="W24:X24"/>
    <mergeCell ref="B22:E22"/>
    <mergeCell ref="F22:I22"/>
    <mergeCell ref="J22:M22"/>
    <mergeCell ref="N22:Q22"/>
    <mergeCell ref="S22:T22"/>
    <mergeCell ref="W22:X22"/>
    <mergeCell ref="B21:G21"/>
    <mergeCell ref="H21:I21"/>
    <mergeCell ref="J21:M21"/>
    <mergeCell ref="N21:Q21"/>
    <mergeCell ref="R21:U21"/>
    <mergeCell ref="V21:Y21"/>
    <mergeCell ref="P13:Y13"/>
    <mergeCell ref="B17:B20"/>
    <mergeCell ref="H17:I17"/>
    <mergeCell ref="J17:M17"/>
    <mergeCell ref="N17:Q17"/>
    <mergeCell ref="R17:U17"/>
    <mergeCell ref="V17:Y17"/>
    <mergeCell ref="F18:I18"/>
    <mergeCell ref="J18:M18"/>
    <mergeCell ref="N18:Q18"/>
    <mergeCell ref="R18:U18"/>
    <mergeCell ref="C20:D20"/>
    <mergeCell ref="E20:H20"/>
    <mergeCell ref="J20:M20"/>
    <mergeCell ref="N20:Q20"/>
    <mergeCell ref="R20:U20"/>
    <mergeCell ref="V20:Y20"/>
    <mergeCell ref="V18:Y18"/>
    <mergeCell ref="C19:I19"/>
    <mergeCell ref="J19:M19"/>
    <mergeCell ref="N19:Q19"/>
    <mergeCell ref="R19:U19"/>
    <mergeCell ref="V19:Y19"/>
    <mergeCell ref="A3:Y3"/>
    <mergeCell ref="J4:M9"/>
    <mergeCell ref="N4:O6"/>
    <mergeCell ref="P4:Y6"/>
    <mergeCell ref="A5:B5"/>
    <mergeCell ref="A7:B7"/>
    <mergeCell ref="N7:O9"/>
    <mergeCell ref="P7:Y9"/>
    <mergeCell ref="B15:I16"/>
    <mergeCell ref="J15:Q15"/>
    <mergeCell ref="R15:Y15"/>
    <mergeCell ref="J16:M16"/>
    <mergeCell ref="N16:Q16"/>
    <mergeCell ref="R16:U16"/>
    <mergeCell ref="V16:Y16"/>
    <mergeCell ref="A10:Y10"/>
    <mergeCell ref="B11:D11"/>
    <mergeCell ref="E11:F11"/>
    <mergeCell ref="L11:N11"/>
    <mergeCell ref="A12:A33"/>
    <mergeCell ref="B12:C12"/>
    <mergeCell ref="D12:O12"/>
    <mergeCell ref="B13:C13"/>
    <mergeCell ref="D13:O13"/>
  </mergeCells>
  <phoneticPr fontId="1"/>
  <dataValidations count="1">
    <dataValidation imeMode="off" allowBlank="1" showInputMessage="1" showErrorMessage="1" sqref="N17:Y21 N23:Y23 U22:W22 Y24:Y27 N24:S27 Y22 J17:M27 J28:Y31 N22:S22 U24:W27 X25:X27 T25:T27" xr:uid="{19644C81-6B5C-4BAE-9072-743C369F7919}"/>
  </dataValidations>
  <pageMargins left="0.59055118110236227" right="0.59055118110236227" top="0.59055118110236227" bottom="0.59055118110236227" header="0.19685039370078741" footer="0.19685039370078741"/>
  <pageSetup paperSize="9" scale="98" orientation="portrait" blackAndWhite="1" r:id="rId1"/>
  <headerFooter>
    <oddFooter>&amp;R.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吉鶴 早紀</cp:lastModifiedBy>
  <cp:lastPrinted>2021-07-13T03:50:55Z</cp:lastPrinted>
  <dcterms:created xsi:type="dcterms:W3CDTF">2020-05-13T08:00:32Z</dcterms:created>
  <dcterms:modified xsi:type="dcterms:W3CDTF">2021-07-13T03:51:59Z</dcterms:modified>
</cp:coreProperties>
</file>